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rmine Ohanyan\Desktop\"/>
    </mc:Choice>
  </mc:AlternateContent>
  <bookViews>
    <workbookView xWindow="0" yWindow="0" windowWidth="13170" windowHeight="10560" tabRatio="742" firstSheet="5" activeTab="11"/>
  </bookViews>
  <sheets>
    <sheet name="Առողջ. նախարար." sheetId="12" r:id="rId1"/>
    <sheet name="Արմավիր" sheetId="13" r:id="rId2"/>
    <sheet name="Արագածոտն" sheetId="17" r:id="rId3"/>
    <sheet name="Արարատ" sheetId="19" r:id="rId4"/>
    <sheet name="Գեղարքունիք" sheetId="16" r:id="rId5"/>
    <sheet name="լոռի" sheetId="21" r:id="rId6"/>
    <sheet name="Կոտայք" sheetId="23" r:id="rId7"/>
    <sheet name="Շիրակ" sheetId="3" r:id="rId8"/>
    <sheet name="Սյունիք" sheetId="15" r:id="rId9"/>
    <sheet name="Վայոց ձոր" sheetId="20" r:id="rId10"/>
    <sheet name="Տավուշ" sheetId="14" r:id="rId11"/>
    <sheet name="ԸՆԴՀԱՆՈՒՐԸ" sheetId="22" r:id="rId12"/>
  </sheets>
  <externalReferences>
    <externalReference r:id="rId13"/>
  </externalReferences>
  <calcPr calcId="162913"/>
</workbook>
</file>

<file path=xl/calcChain.xml><?xml version="1.0" encoding="utf-8"?>
<calcChain xmlns="http://schemas.openxmlformats.org/spreadsheetml/2006/main">
  <c r="M18" i="22" l="1"/>
  <c r="K18" i="22"/>
  <c r="L25" i="3"/>
  <c r="J25" i="3"/>
  <c r="G10" i="16"/>
  <c r="O18" i="22"/>
  <c r="I18" i="22"/>
  <c r="G18" i="22"/>
  <c r="D18" i="22"/>
  <c r="H18" i="22"/>
  <c r="E18" i="22"/>
  <c r="C18" i="22"/>
  <c r="E18" i="12"/>
  <c r="K20" i="12"/>
  <c r="K19" i="12"/>
  <c r="K18" i="12"/>
  <c r="K15" i="12"/>
  <c r="M15" i="12"/>
  <c r="O18" i="12"/>
  <c r="O12" i="12"/>
  <c r="O11" i="12"/>
  <c r="G18" i="12"/>
  <c r="I18" i="12"/>
  <c r="M18" i="12"/>
  <c r="K13" i="12"/>
  <c r="I11" i="15"/>
  <c r="P8" i="22"/>
  <c r="N8" i="22"/>
  <c r="L8" i="22"/>
  <c r="K14" i="13"/>
  <c r="O14" i="13"/>
  <c r="M14" i="13"/>
  <c r="F21" i="3"/>
  <c r="D21" i="3"/>
  <c r="F17" i="3"/>
  <c r="D17" i="3"/>
  <c r="M13" i="3"/>
  <c r="N11" i="3"/>
  <c r="E11" i="3"/>
  <c r="M10" i="3"/>
  <c r="N9" i="3"/>
  <c r="H9" i="3"/>
  <c r="F9" i="3"/>
  <c r="D9" i="3"/>
  <c r="O14" i="23"/>
  <c r="O15" i="23"/>
  <c r="I21" i="21"/>
  <c r="Q10" i="22"/>
  <c r="Q18" i="22"/>
  <c r="O10" i="22"/>
  <c r="P10" i="22"/>
  <c r="N10" i="22"/>
  <c r="I10" i="22"/>
  <c r="J10" i="22"/>
  <c r="G10" i="22"/>
  <c r="H10" i="22"/>
  <c r="E10" i="22"/>
  <c r="D15" i="19"/>
  <c r="E15" i="19"/>
  <c r="F15" i="19"/>
  <c r="G15" i="19"/>
  <c r="H15" i="19"/>
  <c r="I15" i="19"/>
  <c r="J15" i="19"/>
  <c r="K15" i="19"/>
  <c r="M15" i="19"/>
  <c r="N15" i="19"/>
  <c r="O15" i="19"/>
  <c r="P15" i="19"/>
  <c r="O9" i="17"/>
  <c r="O10" i="17"/>
  <c r="O11" i="17"/>
  <c r="M9" i="17"/>
  <c r="M10" i="17"/>
  <c r="M11" i="17"/>
  <c r="K9" i="17"/>
  <c r="K10" i="17"/>
  <c r="K11" i="17"/>
  <c r="I9" i="17"/>
  <c r="I10" i="17"/>
  <c r="I11" i="17"/>
  <c r="G9" i="17"/>
  <c r="G10" i="17"/>
  <c r="G11" i="17"/>
  <c r="E9" i="17"/>
  <c r="E10" i="17"/>
  <c r="E11" i="17"/>
  <c r="G8" i="17"/>
  <c r="O8" i="17"/>
  <c r="M8" i="17"/>
  <c r="K8" i="17"/>
  <c r="I8" i="17"/>
  <c r="E8" i="17"/>
  <c r="E12" i="13"/>
  <c r="G9" i="13"/>
  <c r="O9" i="12"/>
  <c r="E9" i="19"/>
  <c r="M15" i="23"/>
  <c r="K15" i="23"/>
  <c r="I15" i="23"/>
  <c r="G15" i="23"/>
  <c r="E15" i="23"/>
  <c r="M14" i="23"/>
  <c r="K14" i="23"/>
  <c r="I14" i="23"/>
  <c r="G14" i="23"/>
  <c r="E14" i="23"/>
  <c r="O13" i="23"/>
  <c r="M13" i="23"/>
  <c r="K13" i="23"/>
  <c r="I13" i="23"/>
  <c r="G13" i="23"/>
  <c r="E13" i="23"/>
  <c r="O12" i="23"/>
  <c r="M12" i="23"/>
  <c r="K12" i="23"/>
  <c r="I12" i="23"/>
  <c r="G12" i="23"/>
  <c r="E12" i="23"/>
  <c r="O11" i="23"/>
  <c r="M11" i="23"/>
  <c r="K11" i="23"/>
  <c r="I11" i="23"/>
  <c r="G11" i="23"/>
  <c r="E11" i="23"/>
  <c r="O10" i="23"/>
  <c r="M10" i="23"/>
  <c r="K10" i="23"/>
  <c r="I10" i="23"/>
  <c r="G10" i="23"/>
  <c r="E10" i="23"/>
  <c r="O9" i="23"/>
  <c r="M9" i="23"/>
  <c r="K9" i="23"/>
  <c r="I9" i="23"/>
  <c r="G9" i="23"/>
  <c r="E9" i="23"/>
  <c r="K17" i="3"/>
  <c r="M15" i="3"/>
  <c r="E13" i="3"/>
  <c r="O11" i="15"/>
  <c r="O10" i="15"/>
  <c r="O9" i="15"/>
  <c r="M15" i="15"/>
  <c r="O9" i="16"/>
  <c r="O11" i="16"/>
  <c r="O12" i="16"/>
  <c r="O13" i="16"/>
  <c r="O14" i="16"/>
  <c r="O15" i="16"/>
  <c r="O16" i="16"/>
  <c r="K9" i="16"/>
  <c r="G9" i="16"/>
  <c r="E9" i="16"/>
  <c r="M14" i="15"/>
  <c r="M13" i="15"/>
  <c r="G21" i="3"/>
  <c r="G17" i="3"/>
  <c r="M12" i="3"/>
  <c r="M11" i="3"/>
  <c r="E18" i="21"/>
  <c r="M13" i="19"/>
  <c r="M14" i="19"/>
  <c r="E13" i="19"/>
  <c r="K12" i="13"/>
  <c r="B11" i="17"/>
  <c r="B10" i="17"/>
  <c r="B9" i="17"/>
  <c r="M13" i="13"/>
  <c r="G10" i="13"/>
  <c r="G13" i="12"/>
  <c r="I10" i="19"/>
  <c r="E9" i="14"/>
  <c r="O19" i="12"/>
  <c r="O20" i="12"/>
  <c r="G19" i="12"/>
  <c r="G20" i="12"/>
  <c r="E19" i="12"/>
  <c r="E20" i="12"/>
  <c r="I20" i="12"/>
  <c r="M20" i="12"/>
  <c r="I19" i="12"/>
  <c r="M19" i="12"/>
  <c r="G15" i="15"/>
  <c r="K14" i="15"/>
  <c r="K13" i="15"/>
  <c r="K12" i="15"/>
  <c r="K11" i="15"/>
  <c r="K10" i="15"/>
  <c r="K9" i="15"/>
  <c r="G21" i="21"/>
  <c r="I10" i="20"/>
  <c r="I10" i="15"/>
  <c r="M17" i="3"/>
  <c r="M18" i="3"/>
  <c r="M19" i="3"/>
  <c r="M20" i="3"/>
  <c r="M21" i="3"/>
  <c r="M22" i="3"/>
  <c r="M23" i="3"/>
  <c r="M24" i="3"/>
  <c r="M11" i="19"/>
  <c r="I15" i="12"/>
  <c r="I17" i="12"/>
  <c r="M15" i="16"/>
  <c r="M12" i="16"/>
  <c r="M14" i="16"/>
  <c r="M11" i="16"/>
  <c r="M16" i="16"/>
  <c r="M13" i="16"/>
  <c r="I16" i="16"/>
  <c r="K16" i="12"/>
  <c r="K17" i="12"/>
  <c r="M17" i="12"/>
  <c r="K11" i="12"/>
  <c r="M11" i="12"/>
  <c r="O13" i="15"/>
  <c r="G13" i="15"/>
  <c r="E13" i="15"/>
  <c r="O14" i="15"/>
  <c r="G14" i="15"/>
  <c r="E14" i="15"/>
  <c r="G9" i="15"/>
  <c r="E9" i="15"/>
  <c r="M10" i="15"/>
  <c r="G10" i="15"/>
  <c r="E10" i="15"/>
  <c r="G11" i="15"/>
  <c r="E11" i="15"/>
  <c r="O12" i="15"/>
  <c r="M12" i="15"/>
  <c r="G12" i="15"/>
  <c r="E12" i="15"/>
  <c r="O15" i="15"/>
  <c r="K15" i="15"/>
  <c r="E15" i="15"/>
  <c r="M12" i="13"/>
  <c r="O21" i="21"/>
  <c r="K21" i="21"/>
  <c r="O20" i="21"/>
  <c r="K20" i="21"/>
  <c r="G20" i="21"/>
  <c r="E20" i="21"/>
  <c r="O19" i="21"/>
  <c r="M19" i="21"/>
  <c r="K19" i="21"/>
  <c r="G19" i="21"/>
  <c r="E19" i="21"/>
  <c r="O18" i="21"/>
  <c r="K18" i="21"/>
  <c r="G18" i="21"/>
  <c r="I18" i="21"/>
  <c r="O17" i="21"/>
  <c r="K17" i="21"/>
  <c r="I16" i="21"/>
  <c r="I17" i="21"/>
  <c r="G17" i="21"/>
  <c r="E17" i="21"/>
  <c r="O16" i="21"/>
  <c r="K16" i="21"/>
  <c r="G16" i="21"/>
  <c r="E16" i="21"/>
  <c r="O15" i="21"/>
  <c r="K15" i="21"/>
  <c r="G15" i="21"/>
  <c r="E15" i="21"/>
  <c r="O12" i="21"/>
  <c r="K12" i="21"/>
  <c r="G12" i="21"/>
  <c r="E12" i="21"/>
  <c r="O14" i="21"/>
  <c r="K14" i="21"/>
  <c r="G14" i="21"/>
  <c r="E14" i="21"/>
  <c r="O13" i="21"/>
  <c r="K13" i="21"/>
  <c r="G13" i="21"/>
  <c r="E13" i="21"/>
  <c r="O11" i="21"/>
  <c r="K11" i="21"/>
  <c r="G11" i="21"/>
  <c r="E11" i="21"/>
  <c r="O10" i="21"/>
  <c r="K10" i="21"/>
  <c r="G10" i="21"/>
  <c r="E10" i="21"/>
  <c r="O9" i="21"/>
  <c r="K9" i="21"/>
  <c r="G9" i="21"/>
  <c r="E9" i="21"/>
  <c r="I9" i="21"/>
  <c r="G11" i="12"/>
  <c r="E11" i="12"/>
  <c r="K9" i="12"/>
  <c r="G9" i="12"/>
  <c r="E9" i="12"/>
  <c r="O17" i="12"/>
  <c r="E17" i="12"/>
  <c r="O14" i="12"/>
  <c r="M14" i="12"/>
  <c r="K14" i="12"/>
  <c r="I14" i="12"/>
  <c r="G14" i="12"/>
  <c r="E14" i="12"/>
  <c r="O10" i="12"/>
  <c r="M10" i="12"/>
  <c r="K10" i="12"/>
  <c r="G10" i="12"/>
  <c r="O15" i="12"/>
  <c r="G15" i="12"/>
  <c r="E15" i="12"/>
  <c r="K12" i="12"/>
  <c r="E12" i="12"/>
  <c r="O16" i="12"/>
  <c r="G16" i="12"/>
  <c r="E16" i="12"/>
  <c r="O13" i="12"/>
  <c r="O11" i="20"/>
  <c r="K11" i="20"/>
  <c r="G11" i="20"/>
  <c r="E11" i="20"/>
  <c r="O10" i="20"/>
  <c r="K10" i="20"/>
  <c r="E10" i="20"/>
  <c r="O9" i="20"/>
  <c r="K9" i="20"/>
  <c r="G9" i="20"/>
  <c r="E9" i="20"/>
  <c r="K13" i="16"/>
  <c r="G13" i="16"/>
  <c r="E13" i="16"/>
  <c r="K16" i="16"/>
  <c r="G16" i="16"/>
  <c r="E16" i="16"/>
  <c r="K11" i="16"/>
  <c r="I11" i="16"/>
  <c r="G11" i="16"/>
  <c r="E11" i="16"/>
  <c r="K15" i="16"/>
  <c r="G15" i="16"/>
  <c r="E15" i="16"/>
  <c r="K14" i="16"/>
  <c r="G14" i="16"/>
  <c r="E14" i="16"/>
  <c r="K12" i="16"/>
  <c r="G12" i="16"/>
  <c r="E12" i="16"/>
  <c r="K11" i="14"/>
  <c r="G11" i="14"/>
  <c r="G10" i="14"/>
  <c r="E11" i="14"/>
  <c r="K24" i="3"/>
  <c r="K23" i="3"/>
  <c r="K22" i="3"/>
  <c r="K21" i="3"/>
  <c r="K20" i="3"/>
  <c r="K19" i="3"/>
  <c r="K18" i="3"/>
  <c r="K16" i="3"/>
  <c r="K15" i="3"/>
  <c r="K14" i="3"/>
  <c r="K13" i="3"/>
  <c r="K12" i="3"/>
  <c r="K11" i="3"/>
  <c r="K10" i="3"/>
  <c r="M9" i="3"/>
  <c r="I9" i="3"/>
  <c r="I11" i="3"/>
  <c r="I22" i="3"/>
  <c r="I23" i="3"/>
  <c r="G24" i="3"/>
  <c r="G23" i="3"/>
  <c r="G20" i="3"/>
  <c r="G19" i="3"/>
  <c r="G18" i="3"/>
  <c r="G16" i="3"/>
  <c r="G15" i="3"/>
  <c r="G14" i="3"/>
  <c r="G13" i="3"/>
  <c r="G12" i="3"/>
  <c r="G11" i="3"/>
  <c r="G10" i="3"/>
  <c r="G9" i="3"/>
  <c r="E24" i="3"/>
  <c r="E23" i="3"/>
  <c r="E21" i="3"/>
  <c r="E20" i="3"/>
  <c r="E19" i="3"/>
  <c r="E18" i="3"/>
  <c r="E16" i="3"/>
  <c r="E17" i="3"/>
  <c r="E15" i="3"/>
  <c r="E14" i="3"/>
  <c r="E12" i="3"/>
  <c r="E10" i="3"/>
  <c r="E9" i="3"/>
  <c r="O13" i="13"/>
  <c r="O12" i="13"/>
  <c r="O9" i="13"/>
  <c r="O11" i="13"/>
  <c r="O10" i="13"/>
  <c r="I12" i="13"/>
  <c r="I11" i="13"/>
  <c r="I10" i="13"/>
  <c r="E13" i="13"/>
  <c r="E9" i="13"/>
  <c r="E11" i="13"/>
  <c r="E10" i="13"/>
  <c r="O14" i="19"/>
  <c r="O13" i="19"/>
  <c r="O11" i="19"/>
  <c r="O10" i="19"/>
  <c r="O12" i="19"/>
  <c r="K14" i="19"/>
  <c r="K13" i="19"/>
  <c r="K11" i="19"/>
  <c r="K10" i="19"/>
  <c r="K12" i="19"/>
  <c r="K9" i="19"/>
  <c r="I14" i="19"/>
  <c r="I13" i="19"/>
  <c r="I11" i="19"/>
  <c r="I12" i="19"/>
  <c r="G14" i="19"/>
  <c r="G13" i="19"/>
  <c r="G11" i="19"/>
  <c r="G10" i="19"/>
  <c r="G12" i="19"/>
  <c r="G9" i="19"/>
  <c r="E14" i="19"/>
  <c r="E11" i="19"/>
  <c r="E10" i="19"/>
  <c r="E12" i="19"/>
  <c r="G22" i="3"/>
  <c r="O11" i="14"/>
  <c r="M11" i="14"/>
  <c r="E21" i="21"/>
  <c r="E10" i="12"/>
  <c r="I9" i="15"/>
  <c r="I11" i="20"/>
  <c r="I9" i="20"/>
  <c r="G10" i="20"/>
  <c r="O24" i="3"/>
  <c r="O23" i="3"/>
  <c r="O22" i="3"/>
  <c r="E22" i="3"/>
  <c r="O21" i="3"/>
  <c r="O20" i="3"/>
  <c r="O19" i="3"/>
  <c r="O18" i="3"/>
  <c r="O16" i="3"/>
  <c r="M16" i="3"/>
  <c r="O17" i="3"/>
  <c r="O15" i="3"/>
  <c r="O14" i="3"/>
  <c r="M14" i="3"/>
  <c r="O13" i="3"/>
  <c r="O12" i="3"/>
  <c r="O11" i="3"/>
  <c r="O10" i="3"/>
  <c r="O9" i="3"/>
  <c r="K9" i="3"/>
  <c r="M21" i="21"/>
  <c r="M20" i="21"/>
  <c r="I20" i="21"/>
  <c r="I19" i="21"/>
  <c r="M18" i="21"/>
  <c r="M17" i="21"/>
  <c r="M16" i="21"/>
  <c r="M15" i="21"/>
  <c r="I15" i="21"/>
  <c r="M12" i="21"/>
  <c r="I12" i="21"/>
  <c r="M14" i="21"/>
  <c r="I14" i="21"/>
  <c r="M13" i="21"/>
  <c r="I13" i="21"/>
  <c r="M11" i="21"/>
  <c r="I11" i="21"/>
  <c r="M10" i="21"/>
  <c r="I10" i="21"/>
  <c r="M9" i="21"/>
  <c r="M9" i="20"/>
  <c r="M10" i="20"/>
  <c r="M11" i="20"/>
  <c r="I12" i="16"/>
  <c r="I14" i="16"/>
  <c r="I15" i="16"/>
  <c r="I10" i="3"/>
  <c r="I12" i="3"/>
  <c r="I13" i="3"/>
  <c r="I14" i="3"/>
  <c r="I15" i="3"/>
  <c r="I17" i="3"/>
  <c r="I16" i="3"/>
  <c r="I18" i="3"/>
  <c r="I19" i="3"/>
  <c r="I20" i="3"/>
  <c r="I21" i="3"/>
  <c r="I24" i="3"/>
  <c r="I11" i="14"/>
  <c r="M12" i="19"/>
  <c r="I9" i="13"/>
  <c r="I13" i="13"/>
  <c r="I9" i="12"/>
  <c r="M9" i="12"/>
  <c r="I10" i="12"/>
  <c r="I11" i="12"/>
  <c r="G12" i="12"/>
  <c r="I12" i="12"/>
  <c r="M12" i="12"/>
  <c r="M13" i="12"/>
  <c r="G17" i="12"/>
  <c r="I16" i="12"/>
  <c r="M16" i="12"/>
  <c r="I9" i="19"/>
  <c r="O9" i="19"/>
  <c r="M9" i="16"/>
  <c r="I9" i="16"/>
  <c r="I10" i="16"/>
  <c r="E10" i="16"/>
  <c r="G9" i="14"/>
  <c r="K9" i="14"/>
  <c r="I9" i="14"/>
  <c r="O9" i="14"/>
  <c r="O10" i="14"/>
  <c r="E10" i="14"/>
  <c r="I10" i="14"/>
  <c r="K10" i="14"/>
  <c r="G13" i="13"/>
  <c r="G12" i="13"/>
  <c r="G11" i="13"/>
  <c r="K13" i="13"/>
  <c r="K10" i="13"/>
  <c r="K11" i="13"/>
  <c r="K9" i="13"/>
  <c r="I13" i="12"/>
  <c r="E13" i="12"/>
  <c r="L10" i="22"/>
  <c r="F10" i="22"/>
  <c r="I13" i="15"/>
  <c r="I14" i="15"/>
  <c r="I15" i="15"/>
  <c r="L18" i="22"/>
  <c r="J18" i="22"/>
  <c r="P18" i="22"/>
  <c r="F18" i="22"/>
  <c r="N18" i="22"/>
  <c r="M10" i="16"/>
  <c r="O10" i="16"/>
  <c r="K10" i="16"/>
</calcChain>
</file>

<file path=xl/sharedStrings.xml><?xml version="1.0" encoding="utf-8"?>
<sst xmlns="http://schemas.openxmlformats.org/spreadsheetml/2006/main" count="430" uniqueCount="147">
  <si>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</si>
  <si>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</si>
  <si>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</si>
  <si>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</si>
  <si>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</si>
  <si>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</si>
  <si>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</si>
  <si>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</si>
  <si>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</si>
  <si>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</si>
  <si>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</si>
  <si>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</si>
  <si>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</si>
  <si>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</si>
  <si>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</si>
  <si>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</si>
  <si>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հ/հ</t>
  </si>
  <si>
    <t>Առևտրային կազմակերպության անվանումը</t>
  </si>
  <si>
    <t>Ընդամենը</t>
  </si>
  <si>
    <t>&lt;&lt;Ինֆեկցիոն հակատուբերկուլյոզային հիվանդանոց&gt;&gt;ՓԲԸ</t>
  </si>
  <si>
    <t>&lt;&lt;Հոգեկան առողջության կենտրոն&gt;&gt; ՓԲԸ</t>
  </si>
  <si>
    <t>&lt;&lt;Թիվ  1 պոլիկլինիկա&gt;&gt;ՓԲԸ</t>
  </si>
  <si>
    <t>&lt;&lt;Արթիկի բժշկական կենտրոն&gt;&gt; ՓԲԸ</t>
  </si>
  <si>
    <t>&lt;&lt;Արթիկի մոր և մանկան առողջության պահպանման կենտրոն&gt;&gt; ՓԲԸ</t>
  </si>
  <si>
    <t>&lt;&lt;Ամասիայի առողջության կենտրոն&gt;&gt; ՓԲԸ</t>
  </si>
  <si>
    <t>&lt;&lt;Աբաջյանի անվ.&lt;&lt;Ընտանեկան բժշկության կենտրոն&gt;&gt;ՓԲԸ</t>
  </si>
  <si>
    <t xml:space="preserve">&lt;&lt;Էնրիկո Մատտեի&gt;&gt; անվ.պոլիկլինիկա&gt;&gt;ՓԲԸ     </t>
  </si>
  <si>
    <t>&lt;&lt;Շտապ բուժօգնության կայան&gt;&gt; ՓԲԸ</t>
  </si>
  <si>
    <t>&lt;&lt;Ախուրյանի բժշկական կենտրոն&gt;&gt; ՓԲԸ</t>
  </si>
  <si>
    <t>&lt;&lt;Բեռլին&gt;&gt; պոլիկլինիկա ՓԲԸ</t>
  </si>
  <si>
    <t>&lt;&lt;Մարալիկի առողջության կենտրոն&gt;&gt; ՓԲԸ</t>
  </si>
  <si>
    <t>Գյումրու &lt;&lt;Մոր և Մանկան Ավստրիական հիվանդանոց&gt;&gt;ՓԲԸ</t>
  </si>
  <si>
    <t>Ընդամենը եկամուտներ</t>
  </si>
  <si>
    <t xml:space="preserve">&lt;&lt;Գյումրու բժշկական կենտրոն&gt;&gt;ՓԲԸ </t>
  </si>
  <si>
    <t xml:space="preserve">պետպատվեր </t>
  </si>
  <si>
    <t>%</t>
  </si>
  <si>
    <t>վճարովի բուժ օգնություն</t>
  </si>
  <si>
    <t>համավճար</t>
  </si>
  <si>
    <t xml:space="preserve">Զուտ շահույթ </t>
  </si>
  <si>
    <t>վնասի մեծությունը</t>
  </si>
  <si>
    <t>Աշխատավարձ</t>
  </si>
  <si>
    <t>Աշխատողների քանակը</t>
  </si>
  <si>
    <t>հազ. դրամ</t>
  </si>
  <si>
    <t>&lt;&lt;Իջևանի բժշկ.կենտրոն&gt;&gt; ՓԲԸ</t>
  </si>
  <si>
    <t>&lt;&lt;Նոյեմբերյանի Բ/կ&gt;&gt; ՓԲԸ</t>
  </si>
  <si>
    <t>&lt;&lt;Իջևանի առողջության առաջնային պահպանման կենտրոն&gt;&gt; ՓԲԸ</t>
  </si>
  <si>
    <t>&lt;&lt; Գորիսի բժշկական կենտրոն &gt;&gt; ՓԲԸ</t>
  </si>
  <si>
    <t>&lt;&lt; Կապանի բժշկական կենտրոն &gt;&gt; ՓԲԸ</t>
  </si>
  <si>
    <t>&lt;&lt; Սյունիքի մարզային նյարդահոգեբուժական դիսպանսեր &gt;&gt; ՓԲԸ</t>
  </si>
  <si>
    <t>&lt;&lt; Քաջարանի բժշկական կենտրոն &gt;&gt; ՓԲԸ</t>
  </si>
  <si>
    <t>&lt;&lt;Սյունիքի մարզային արյան փոխներարկման կայան &gt;&gt; ՓԲԸ</t>
  </si>
  <si>
    <t>&lt;&lt; Մեղրու տարածաշրջանային բժշկական կենտրոն&gt;&gt; ՓԲԸ</t>
  </si>
  <si>
    <t>&lt;&lt; Սիսիանի բժշկական կենտրոն &gt;&gt; ՓԲԸ</t>
  </si>
  <si>
    <t>&lt;&lt;Գավառի ԲԿ&gt;&gt; ՓԲԸ</t>
  </si>
  <si>
    <t>&lt;&lt;Մարտունու ԲԿ&gt;&gt; ՓԲԸ</t>
  </si>
  <si>
    <t>&lt;&lt;Սևանի հիվանդանոց&gt;&gt;ԲԿ</t>
  </si>
  <si>
    <t>&lt;&lt;Վարդենիսի հիվանդանոց&gt;&gt;ՓԲԸ</t>
  </si>
  <si>
    <t>&lt;&lt;Ճամբարակի ԱԿ&gt;&gt;ՓԲԸ</t>
  </si>
  <si>
    <t>&lt;&lt;Գավառի պոլիկլինիկա&gt;&gt; ՓԲԸ</t>
  </si>
  <si>
    <t>&lt;&lt;Վարդենիսի պոլիկլինիկա&gt;&gt; ՓԲԸ</t>
  </si>
  <si>
    <t>&lt;&lt;Մարտունու ծննդատուն&gt;&gt;ՓԲԸ</t>
  </si>
  <si>
    <t>&lt;&lt;Հրազդանի բժշկական կենտրոն&gt;&gt;ՓԲԸ</t>
  </si>
  <si>
    <t>&lt;&lt;Աբովյանի բժշկական կենտրոն&gt;&gt;ՊՓԲԸ</t>
  </si>
  <si>
    <t>&lt;&lt;Աբովյանի ծննդատուն&gt;&gt;ՊՓԲԸ</t>
  </si>
  <si>
    <t>&lt;&lt;Չարենցավանի բժշկական կենտրոն&gt;&gt;ՊՓԲԸ</t>
  </si>
  <si>
    <t>&lt;&lt;Նաիրի բժշկական կենտրոն&gt;&gt;ՊՓԲԸ</t>
  </si>
  <si>
    <t>&lt;&lt;Նոր Հաճընի պոլիկլինիկա&gt;&gt; ՊՓԲԸ</t>
  </si>
  <si>
    <t>&lt;&lt;Ծաղկաձորի ԲԱ&gt;&gt; ՊՓԲԸ</t>
  </si>
  <si>
    <t xml:space="preserve"> &lt;&lt;Արտաշատի բժշկական կենտրոն&gt;&gt; ՓԲԸ </t>
  </si>
  <si>
    <t>&lt;&lt;Վեդու բժշկական կենտրոն&gt;&gt; ՓԲԸ</t>
  </si>
  <si>
    <t xml:space="preserve"> &lt;&lt;Արարատի  ԲԿ&gt;&gt; ՓԲԸ</t>
  </si>
  <si>
    <t xml:space="preserve"> &lt;&lt;Մասիսի բժշկական կենտրոն&gt;&gt; ՓԲԸ</t>
  </si>
  <si>
    <t>&lt;&lt;Արմաշի առողջապահության կենտրոն&gt;&gt; ՓԲԸ</t>
  </si>
  <si>
    <t>ՈԿՖ Բանավանի ԱԱՊԿ ՓԲԸ</t>
  </si>
  <si>
    <t>պ</t>
  </si>
  <si>
    <t>&lt;&lt;Եղեգնաձորի ԲԿ&gt;&gt; ՓԲԸ</t>
  </si>
  <si>
    <t>&lt;&lt;Վայքի բուժմիավորում&gt;&gt; ՓԲԸ</t>
  </si>
  <si>
    <t>&lt;&lt;Ջերմուկի ԱԿ&gt;&gt; ՓԲԸ</t>
  </si>
  <si>
    <t>&lt;&lt;Վանաձորի բժշկական կենտրոն&gt;&gt; ՓԲԸ</t>
  </si>
  <si>
    <t>&lt;&lt;Վանաձորի ինֆեկցիոն հիվանդանոց&gt;&gt;ՊՓԲԸ</t>
  </si>
  <si>
    <t>&lt;&lt;Լոռու մարզային հոգենյարդաբանական դիսպանսեր&gt;&gt; ՊՓԲԸ</t>
  </si>
  <si>
    <t>&lt;&lt;Գուգարք&gt;&gt; կենտրոնական պոլիլինիկա&gt;&gt; ՊՓԲԸ</t>
  </si>
  <si>
    <t>&lt;&lt;Վանաձորի թիվ 3 պոլիկլինիկա&gt;&gt;ՊՓԲԸ</t>
  </si>
  <si>
    <t>&lt;&lt;Վանաձորի թիվ 5 պոլիլինիկա&gt;&gt;ՊՓԲԸ</t>
  </si>
  <si>
    <t>&lt;&lt;Սպիտակի բժշկական կենտրոն&gt;&gt;ՓԲԸ</t>
  </si>
  <si>
    <t>&lt;&lt;Տաշիրի բժշկական կենտրոն&gt;&gt;ՓԲԸ</t>
  </si>
  <si>
    <t>&lt;&lt;Ստեփանավանի բժշկական կենտրոն&gt;&gt; ՓԲԸ</t>
  </si>
  <si>
    <t>&lt;&lt;Ալավերդու բժշկական կենտրոն&gt;&gt; ՊՓԲԸ</t>
  </si>
  <si>
    <t>&lt;&lt;Ախթալայի առողջության կենտրոն&gt;&gt; ՊՓԲԸ</t>
  </si>
  <si>
    <t>&lt;&lt;Թումանյանի առողջության&gt;&gt; ՊՓԲԸ</t>
  </si>
  <si>
    <t>ՀՀ առողջապահության նախարարություն</t>
  </si>
  <si>
    <t>կազմակերպությունների թիվը</t>
  </si>
  <si>
    <t>ՀՀ Արմավիրի մարզպետարան</t>
  </si>
  <si>
    <t>ՀՀ Արագածոտնի մարզպետարան</t>
  </si>
  <si>
    <t>ՀՀ Արարատի մարզպետարան</t>
  </si>
  <si>
    <t>ՀՀ Գեղարքունիքի մարզպետարան</t>
  </si>
  <si>
    <t>ՀՀ Լոռու մարզպետարան</t>
  </si>
  <si>
    <t>ՀՀ Կոտայքի մարզպետարան</t>
  </si>
  <si>
    <t>ՀՀ Տավուշի մարզպետարան</t>
  </si>
  <si>
    <t>ՀՀ Շիրակի մարզպետարան</t>
  </si>
  <si>
    <t>ՀՀ Սյունիքի մարզպետարան</t>
  </si>
  <si>
    <t>ՀՀ Վայոց ձորի մարզպետարան</t>
  </si>
  <si>
    <t>Հավելված 15.1</t>
  </si>
  <si>
    <t>հավելված 16.1</t>
  </si>
  <si>
    <t>Հավելված 19.1</t>
  </si>
  <si>
    <t>Հավելված 20.1</t>
  </si>
  <si>
    <t>Հավելված 17.1</t>
  </si>
  <si>
    <t>Հավելված 18.1</t>
  </si>
  <si>
    <t>Հավելված 22.1</t>
  </si>
  <si>
    <t>Հավելված 23.1</t>
  </si>
  <si>
    <t>Հավելված 24.1</t>
  </si>
  <si>
    <t>Կախվածությունների բուժման ազգային կենտրոն ՓԲԸ</t>
  </si>
  <si>
    <t xml:space="preserve">«Վ. Ա. Ֆանարջյանի անվան ուռուցքաբանության ազգային կենտրոն» ՓԲԸ </t>
  </si>
  <si>
    <t>ԱՆ «Այրվածքաբանության ազգային կենտրոն» ՓԲԸ</t>
  </si>
  <si>
    <t>հավելված 1.1</t>
  </si>
  <si>
    <t>հավելված 21.1</t>
  </si>
  <si>
    <t>միջին շահութաբերություն %</t>
  </si>
  <si>
    <t>«Պրոֆեսոր Ռ.Օ. Յոլյանի անվան արյունաբանական կենտրոն» ՓԲԸ</t>
  </si>
  <si>
    <t>«Ակադեմիկոս Էմիլ Գաբրիելյանի անվան դեղերի և բժշկական տեխնոլոգիաների փորձագիտական կենտրոն» ՓԲԸ</t>
  </si>
  <si>
    <t>«Նորք» ինֆեկցիոն կլինիկական հիվանդանոց» ՓԲԸ</t>
  </si>
  <si>
    <t>«Հոգեկան առողջության պահպանման ազգային կենտրոն» ՓԲԸ</t>
  </si>
  <si>
    <t>«Ակադեմիկոս Ս.Խ.  Ավդալբեկյանի անվան առողջապահության ազգային ինստիտուտ» ՓԲԸ</t>
  </si>
  <si>
    <t>«Սուրբ Գրիգոր Լուսավորիչ ԲԿ» ՓԲԸ</t>
  </si>
  <si>
    <t>&lt;&lt;Արմավիրի բժշկական կենտրոն&gt;&gt; ՓԲԸ</t>
  </si>
  <si>
    <t>Բաղրամյանի &lt;&lt;Հիսուսի մանուկներ&gt;&gt; ԱԿ ՓԲԸ</t>
  </si>
  <si>
    <t>&lt;&lt;Վաղարշապատի հիվանդանոց&gt;&gt; ՓԲԸ</t>
  </si>
  <si>
    <t>&lt;&lt;&lt;&lt;Էջմիածին&gt;&gt; բժշկական կենտրոն&gt;&gt; ՓԲԸ</t>
  </si>
  <si>
    <t>&lt;&lt;Մեծամորի բժշկական կենտրոն&gt;&gt;  ՓԲԸ</t>
  </si>
  <si>
    <t>«Ծաղկահովիտի ԱԿ» ՓԲԸ</t>
  </si>
  <si>
    <t>&lt;&lt;Վանաձորի թիվ 1 պոլիկլինիկա&gt;&gt;ՊՓԲԸ</t>
  </si>
  <si>
    <t>ՀՀ Կոտայքի մարզպետարանի ենթակայության 50 և ավելի պետական մասնակցությամբ առևտրային կազմակերպությունների 2020թ. տարեկան տվյալներով իրականացված ֆինանսատնտեսական վերլուծության արդյունքներ</t>
  </si>
  <si>
    <t>ՀՀ առողջապահության նախարարության ենթակայության 50 և ավելի պետական մասնակցությամբ առևտրային կազմակերպությունների 2020թ. Տարեկան տվյալներով իրականացված ֆինանսատնտեսական վերլուծության արդյունքներ</t>
  </si>
  <si>
    <t>ՀՀ առողջապահության նախարարության և ՀՀ մարզպետարանների ենթակայության 50 և ավելի պետական մասնակցությամբ առողջապահական առևտրային կազմակերպությունների 2020թ. Տարեկան իրականացված ֆինանսատնտեսական վերլուծության արդյունքներ</t>
  </si>
  <si>
    <t>ՀՀ Արմավիրի մարզպետարանի ենթակայության 50 և ավելի պետական մասնակցությամբ առևտրային կազմակերպությունների 2021թ. 1-ին կիսամյակի տվյալներով իրականացված ֆինանսատնտեսական վերլուծության արդյունքներ</t>
  </si>
  <si>
    <t>ՀՀ Արագածոտնի մարզպետարանի ենթակայության 50 և ավելի պետական մասնակցությամբ առևտրային կազմակերպությունների 2021թ. 1-ին կիսամյակի տվյալներով իրականացված ֆինանսատնտեսական վերլուծության արդյունքներ</t>
  </si>
  <si>
    <t>ՀՀ Արարատի մարզպետարանի ենթակայության 50 և ավելի պետական մասնակցությամբ առևտրային կազմակերպությունների 2021 1-ին կիսամյակ տարեկան տվյալներով իրականացված ֆինանսատնտեսական վերլուծության արդյունքներ</t>
  </si>
  <si>
    <t>ՀՀ Գեղարքունիքի մարզպետարանի ենթակայության 50 և ավելի պետական մասնակցությամբ առևտրային կազմակերպությունների 2021թ. 1-ին կիսամյակ տվյալներով իրականացված ֆինանսատնտեսական վերլուծության արդյունքներ</t>
  </si>
  <si>
    <t>ՀՀ Լոռու մարզպետարանի ենթակայության 50 և ավելի պետական մասնակցությամբ առևտրային կազմակերպությունների 2021թ. 1-ին կիսամյակի տվյալներով իրականացված ֆինանսատնտեսական վերլուծության արդյունքներ</t>
  </si>
  <si>
    <t>&lt;&lt;Գյումրու սուրբ Գրիգոր Նարեկացու&gt;&gt;անվ.պոլիկլինիկա&gt;&gt; ՓԲԸ</t>
  </si>
  <si>
    <t>&lt;&lt;Գյումրու Ն.Մելիքյանի անվան թիվ 2 պոլիկլինիկա&gt;&gt; ՓԲԸ</t>
  </si>
  <si>
    <t>ՀՀ Շիրակի մարզպետարանի ենթակայության 50 և ավելի պետական մասնակցությամբ առևտրային կազմակերպությունների 2021թ. 1-ին կիսամյակի տվյալներով իրականացված ֆինանսատնտեսական վերլուծության արդյունքներ</t>
  </si>
  <si>
    <t>ՀՀ Սյունիքի մարզպետարանի ենթակայության 50 և ավելի պետական մասնակցությամբ առևտրային կազմակերպությունների 2021թ. 1-ին կիսամյակի տվյալներով իրականացված ֆինանսատնտեսական վերլուծության արդյունքներ</t>
  </si>
  <si>
    <t>ՀՀ Վայոց ձորի մարզպետարանի ենթակայության 50 և ավելի պետական մասնակցությամբ առևտրային կազմակերպությունների 2021թ. 1-ին կիսամյակի տվյալներով իրականացված ֆինանսատնտեսական վերլուծության արդյունքներ</t>
  </si>
  <si>
    <t>ՀՀ Տավուշի մարզպետարանի ենթակայության 50 և ավելի պետական մասնակցությամբ առևտրային կազմակերպությունների 2021թ. 1-ին կիսամյակի տվյալներով իրականացված ֆինանսատնտեսական վերլուծության արդյունքներ</t>
  </si>
  <si>
    <t>«Սևանի հոգեբուժական հիվանդանոց» ՓԲԸ</t>
  </si>
  <si>
    <t>««Ավան» հոգեկան առողջության կենտրոն» ՓԲԸ</t>
  </si>
  <si>
    <t xml:space="preserve"> «Բերդի բժշկական կենտրոն» ՓԲԸ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</si>
</sst>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3" formatCode="_(* #,##0.00_);_(* \(#,##0.00\);_(* &quot;-&quot;??_);_(@_)"/>
    <numFmt numFmtId="199" formatCode="0.0000"/>
    <numFmt numFmtId="200" formatCode="0.000"/>
    <numFmt numFmtId="201" formatCode="0.0"/>
    <numFmt numFmtId="211" formatCode="#,##0.0"/>
    <numFmt numFmtId="212" formatCode="_(* #,##0.0_);_(* \(#,##0.0\);_(* &quot;-&quot;??_);_(@_)"/>
    <numFmt numFmtId="219" formatCode="_-* #,##0.0\ _₽_-;\-* #,##0.0\ _₽_-;_-* &quot;-&quot;??\ _₽_-;_-@_-"/>
  </numFmts>
  <fonts count="42" x14ac:knownFonts="1">
    <font>
      <sz val="12"/>
      <name val="Times Armenian"/>
    </font>
    <font>
      <sz val="12"/>
      <name val="Times Armenian"/>
    </font>
    <font>
      <sz val="8"/>
      <name val="Times Armenian"/>
      <family val="1"/>
    </font>
    <font>
      <sz val="8"/>
      <name val="GHEA Grapalat"/>
      <family val="3"/>
    </font>
    <font>
      <sz val="9"/>
      <name val="GHEA Grapalat"/>
      <family val="3"/>
    </font>
    <font>
      <sz val="12"/>
      <name val="GHEA Grapalat"/>
      <family val="3"/>
    </font>
    <font>
      <u/>
      <sz val="16"/>
      <name val="GHEA Grapalat"/>
      <family val="3"/>
    </font>
    <font>
      <b/>
      <sz val="12"/>
      <name val="GHEA Grapalat"/>
      <family val="3"/>
    </font>
    <font>
      <sz val="10"/>
      <name val="GHEA Grapalat"/>
      <family val="3"/>
    </font>
    <font>
      <i/>
      <sz val="11"/>
      <name val="GHEA Grapalat"/>
      <family val="3"/>
    </font>
    <font>
      <b/>
      <sz val="9"/>
      <name val="GHEA Grapalat"/>
      <family val="3"/>
    </font>
    <font>
      <b/>
      <sz val="11"/>
      <name val="GHEA Grapalat"/>
      <family val="3"/>
    </font>
    <font>
      <sz val="12"/>
      <name val="Times Armenian"/>
      <family val="1"/>
    </font>
    <font>
      <b/>
      <sz val="7"/>
      <name val="GHEA Grapalat"/>
      <family val="3"/>
    </font>
    <font>
      <sz val="11"/>
      <name val="GHEA Grapalat"/>
      <family val="3"/>
    </font>
    <font>
      <b/>
      <sz val="8"/>
      <name val="GHEA Grapalat"/>
      <family val="3"/>
    </font>
    <font>
      <sz val="9"/>
      <name val="Arial Unicode"/>
      <family val="2"/>
      <charset val="204"/>
    </font>
    <font>
      <b/>
      <sz val="10"/>
      <name val="GHEA Grapalat"/>
      <family val="3"/>
    </font>
    <font>
      <sz val="12"/>
      <name val="Times Armenian"/>
      <family val="1"/>
    </font>
    <font>
      <sz val="12"/>
      <name val="Times Armenian"/>
      <family val="1"/>
    </font>
    <font>
      <sz val="11"/>
      <name val="Arial Unicode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 Unicode"/>
      <family val="2"/>
      <charset val="204"/>
    </font>
    <font>
      <sz val="10"/>
      <name val="Arial"/>
      <family val="2"/>
    </font>
    <font>
      <b/>
      <sz val="10"/>
      <name val="Arial Unicode"/>
      <family val="2"/>
    </font>
    <font>
      <sz val="12"/>
      <name val="Times"/>
    </font>
    <font>
      <sz val="12"/>
      <color rgb="FFFF0000"/>
      <name val="GHEA Grapalat"/>
      <family val="3"/>
    </font>
    <font>
      <sz val="8"/>
      <color rgb="FFFF0000"/>
      <name val="GHEA Grapalat"/>
      <family val="3"/>
    </font>
    <font>
      <sz val="8"/>
      <color theme="1"/>
      <name val="GHEA Grapalat"/>
      <family val="3"/>
    </font>
    <font>
      <sz val="12"/>
      <color theme="1"/>
      <name val="GHEA Grapalat"/>
      <family val="3"/>
    </font>
    <font>
      <sz val="11"/>
      <color rgb="FF000000"/>
      <name val="Arial Unicode"/>
      <family val="2"/>
      <charset val="204"/>
    </font>
    <font>
      <sz val="11"/>
      <color theme="1"/>
      <name val="GHEA Grapalat"/>
      <family val="3"/>
    </font>
    <font>
      <sz val="11"/>
      <color theme="1"/>
      <name val="Arial Unicode"/>
      <family val="2"/>
      <charset val="204"/>
    </font>
    <font>
      <sz val="9"/>
      <color theme="1"/>
      <name val="GHEA Grapalat"/>
      <family val="3"/>
    </font>
    <font>
      <sz val="11"/>
      <color rgb="FFFF0000"/>
      <name val="Arial Unicode"/>
      <family val="2"/>
      <charset val="204"/>
    </font>
    <font>
      <b/>
      <sz val="10"/>
      <color theme="1"/>
      <name val="GHEA Grapalat"/>
      <family val="3"/>
    </font>
    <font>
      <sz val="12"/>
      <color theme="1"/>
      <name val="Times Armenian"/>
      <family val="1"/>
    </font>
    <font>
      <sz val="9"/>
      <color rgb="FF000000"/>
      <name val="Arial Unicode"/>
      <family val="2"/>
      <charset val="204"/>
    </font>
    <font>
      <sz val="10"/>
      <color theme="1"/>
      <name val="GHEA Grapalat"/>
      <family val="3"/>
    </font>
    <font>
      <sz val="12"/>
      <color theme="1"/>
      <name val="Sylfaen"/>
      <family val="1"/>
      <charset val="204"/>
    </font>
    <font>
      <sz val="12"/>
      <color theme="1"/>
      <name val="Times Armenian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theme="5" tint="0.59999389629810485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theme="5" tint="0.7999816888943144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 style="medium">
        <color indexed="64"/>
      </bottom>
      <diagonal/>
    </border>
  </borders>
  <cellStyleXfs count="8">
    <xf numFmtId="0" fontId="0" fillId="0" borderId="0"/>
    <xf numFmtId="173" fontId="1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0" fontId="24" fillId="0" borderId="0"/>
    <xf numFmtId="0" fontId="18" fillId="0" borderId="0"/>
    <xf numFmtId="0" fontId="21" fillId="0" borderId="0"/>
    <xf numFmtId="0" fontId="22" fillId="0" borderId="0"/>
  </cellStyleXfs>
  <cellXfs count="267">
    <xf numFmtId="0" fontId="0" fillId="0" borderId="0" xfId="0"/>
    <xf numFmtId="0" fontId="5" fillId="0" borderId="0" xfId="0" applyFont="1"/>
    <xf numFmtId="0" fontId="5" fillId="0" borderId="0" xfId="0" applyFont="1" applyAlignment="1">
      <alignment horizontal="right" wrapText="1"/>
    </xf>
    <xf numFmtId="0" fontId="7" fillId="0" borderId="0" xfId="0" applyFont="1"/>
    <xf numFmtId="0" fontId="9" fillId="0" borderId="0" xfId="0" applyFont="1" applyBorder="1" applyAlignment="1">
      <alignment horizontal="center" vertical="center"/>
    </xf>
    <xf numFmtId="0" fontId="9" fillId="0" borderId="0" xfId="0" applyFont="1"/>
    <xf numFmtId="0" fontId="3" fillId="0" borderId="0" xfId="0" applyFont="1" applyBorder="1" applyAlignment="1">
      <alignment horizontal="center" vertical="center"/>
    </xf>
    <xf numFmtId="0" fontId="11" fillId="0" borderId="0" xfId="0" applyFont="1" applyBorder="1"/>
    <xf numFmtId="0" fontId="5" fillId="0" borderId="0" xfId="0" applyFont="1" applyAlignment="1">
      <alignment horizontal="left" inden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/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/>
    <xf numFmtId="0" fontId="27" fillId="0" borderId="0" xfId="0" applyFont="1"/>
    <xf numFmtId="0" fontId="9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2" fontId="4" fillId="0" borderId="0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vertical="center" textRotation="90" wrapText="1"/>
    </xf>
    <xf numFmtId="201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201" fontId="1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201" fontId="10" fillId="0" borderId="1" xfId="0" applyNumberFormat="1" applyFont="1" applyBorder="1" applyAlignment="1">
      <alignment horizontal="center" vertical="center"/>
    </xf>
    <xf numFmtId="201" fontId="10" fillId="4" borderId="1" xfId="0" applyNumberFormat="1" applyFont="1" applyFill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2" fontId="4" fillId="0" borderId="0" xfId="0" applyNumberFormat="1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/>
    </xf>
    <xf numFmtId="0" fontId="30" fillId="0" borderId="0" xfId="0" applyFont="1"/>
    <xf numFmtId="0" fontId="30" fillId="0" borderId="0" xfId="0" applyFont="1" applyAlignment="1">
      <alignment horizontal="left" indent="1"/>
    </xf>
    <xf numFmtId="0" fontId="5" fillId="0" borderId="1" xfId="0" applyFont="1" applyBorder="1"/>
    <xf numFmtId="0" fontId="17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2" fontId="1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5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2" fontId="10" fillId="4" borderId="1" xfId="0" applyNumberFormat="1" applyFont="1" applyFill="1" applyBorder="1" applyAlignment="1">
      <alignment horizontal="center" vertical="center"/>
    </xf>
    <xf numFmtId="2" fontId="3" fillId="0" borderId="0" xfId="0" applyNumberFormat="1" applyFont="1"/>
    <xf numFmtId="0" fontId="10" fillId="0" borderId="1" xfId="0" applyFont="1" applyBorder="1" applyAlignment="1">
      <alignment horizontal="center" vertical="center"/>
    </xf>
    <xf numFmtId="0" fontId="4" fillId="0" borderId="0" xfId="0" applyFont="1"/>
    <xf numFmtId="0" fontId="4" fillId="4" borderId="1" xfId="0" applyFont="1" applyFill="1" applyBorder="1" applyAlignment="1">
      <alignment vertical="center" textRotation="90" wrapText="1"/>
    </xf>
    <xf numFmtId="200" fontId="10" fillId="4" borderId="1" xfId="0" applyNumberFormat="1" applyFont="1" applyFill="1" applyBorder="1" applyAlignment="1">
      <alignment horizontal="center" vertical="center"/>
    </xf>
    <xf numFmtId="0" fontId="28" fillId="0" borderId="0" xfId="0" applyFont="1" applyBorder="1" applyAlignment="1">
      <alignment horizontal="center" vertical="center" wrapText="1"/>
    </xf>
    <xf numFmtId="0" fontId="27" fillId="0" borderId="0" xfId="0" applyFont="1" applyAlignment="1">
      <alignment horizontal="left" indent="1"/>
    </xf>
    <xf numFmtId="0" fontId="4" fillId="0" borderId="1" xfId="0" applyFont="1" applyBorder="1" applyAlignment="1">
      <alignment horizontal="left" vertical="justify"/>
    </xf>
    <xf numFmtId="0" fontId="27" fillId="0" borderId="0" xfId="0" applyFont="1" applyAlignment="1">
      <alignment horizontal="center" vertical="center"/>
    </xf>
    <xf numFmtId="0" fontId="4" fillId="0" borderId="1" xfId="5" applyFont="1" applyBorder="1" applyAlignment="1">
      <alignment horizontal="center" vertical="center" wrapText="1"/>
    </xf>
    <xf numFmtId="2" fontId="5" fillId="0" borderId="0" xfId="0" applyNumberFormat="1" applyFont="1"/>
    <xf numFmtId="0" fontId="9" fillId="0" borderId="5" xfId="0" applyFont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201" fontId="20" fillId="4" borderId="1" xfId="0" applyNumberFormat="1" applyFont="1" applyFill="1" applyBorder="1" applyAlignment="1" applyProtection="1">
      <alignment horizontal="center" vertical="center" wrapText="1"/>
      <protection locked="0"/>
    </xf>
    <xf numFmtId="201" fontId="31" fillId="4" borderId="1" xfId="0" applyNumberFormat="1" applyFont="1" applyFill="1" applyBorder="1" applyAlignment="1" applyProtection="1">
      <alignment horizontal="center" vertical="center" wrapText="1"/>
      <protection locked="0"/>
    </xf>
    <xf numFmtId="201" fontId="31" fillId="5" borderId="1" xfId="0" applyNumberFormat="1" applyFont="1" applyFill="1" applyBorder="1" applyAlignment="1" applyProtection="1">
      <alignment horizontal="center" vertical="center" wrapText="1"/>
      <protection locked="0"/>
    </xf>
    <xf numFmtId="201" fontId="31" fillId="0" borderId="1" xfId="0" applyNumberFormat="1" applyFont="1" applyFill="1" applyBorder="1" applyAlignment="1" applyProtection="1">
      <alignment horizontal="center" vertical="center" wrapText="1"/>
      <protection locked="0"/>
    </xf>
    <xf numFmtId="201" fontId="2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2" fillId="5" borderId="1" xfId="0" applyFont="1" applyFill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49" fontId="3" fillId="0" borderId="6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201" fontId="33" fillId="0" borderId="1" xfId="0" applyNumberFormat="1" applyFont="1" applyFill="1" applyBorder="1" applyAlignment="1" applyProtection="1">
      <alignment horizontal="center" vertical="center"/>
    </xf>
    <xf numFmtId="1" fontId="33" fillId="0" borderId="1" xfId="0" applyNumberFormat="1" applyFont="1" applyFill="1" applyBorder="1" applyAlignment="1" applyProtection="1">
      <alignment horizontal="center" vertical="center"/>
    </xf>
    <xf numFmtId="201" fontId="11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3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 wrapText="1"/>
    </xf>
    <xf numFmtId="0" fontId="4" fillId="5" borderId="5" xfId="0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center"/>
    </xf>
    <xf numFmtId="201" fontId="16" fillId="4" borderId="1" xfId="0" applyNumberFormat="1" applyFont="1" applyFill="1" applyBorder="1" applyAlignment="1" applyProtection="1">
      <alignment horizontal="center" wrapText="1"/>
      <protection locked="0"/>
    </xf>
    <xf numFmtId="201" fontId="16" fillId="0" borderId="1" xfId="0" applyNumberFormat="1" applyFont="1" applyFill="1" applyBorder="1" applyAlignment="1" applyProtection="1">
      <alignment horizontal="center" wrapText="1"/>
      <protection locked="0"/>
    </xf>
    <xf numFmtId="2" fontId="16" fillId="4" borderId="1" xfId="0" applyNumberFormat="1" applyFont="1" applyFill="1" applyBorder="1" applyAlignment="1" applyProtection="1">
      <alignment horizontal="center" wrapText="1"/>
      <protection locked="0"/>
    </xf>
    <xf numFmtId="49" fontId="3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201" fontId="10" fillId="0" borderId="1" xfId="0" applyNumberFormat="1" applyFont="1" applyBorder="1" applyAlignment="1">
      <alignment horizontal="center"/>
    </xf>
    <xf numFmtId="1" fontId="10" fillId="0" borderId="1" xfId="0" applyNumberFormat="1" applyFont="1" applyBorder="1" applyAlignment="1">
      <alignment horizontal="center"/>
    </xf>
    <xf numFmtId="201" fontId="23" fillId="4" borderId="1" xfId="0" applyNumberFormat="1" applyFont="1" applyFill="1" applyBorder="1" applyAlignment="1" applyProtection="1">
      <alignment horizontal="center" vertical="center" wrapText="1"/>
      <protection locked="0"/>
    </xf>
    <xf numFmtId="201" fontId="23" fillId="0" borderId="1" xfId="0" applyNumberFormat="1" applyFont="1" applyFill="1" applyBorder="1" applyAlignment="1" applyProtection="1">
      <alignment horizontal="center" vertical="center" wrapText="1"/>
      <protection locked="0"/>
    </xf>
    <xf numFmtId="201" fontId="17" fillId="0" borderId="1" xfId="0" applyNumberFormat="1" applyFont="1" applyBorder="1" applyAlignment="1">
      <alignment horizontal="center" vertical="center"/>
    </xf>
    <xf numFmtId="1" fontId="17" fillId="0" borderId="1" xfId="0" applyNumberFormat="1" applyFont="1" applyBorder="1" applyAlignment="1">
      <alignment horizontal="center" vertical="center"/>
    </xf>
    <xf numFmtId="201" fontId="17" fillId="0" borderId="4" xfId="0" applyNumberFormat="1" applyFont="1" applyBorder="1" applyAlignment="1">
      <alignment horizontal="center" vertical="center"/>
    </xf>
    <xf numFmtId="211" fontId="17" fillId="0" borderId="1" xfId="0" applyNumberFormat="1" applyFont="1" applyBorder="1"/>
    <xf numFmtId="211" fontId="4" fillId="5" borderId="1" xfId="0" applyNumberFormat="1" applyFont="1" applyFill="1" applyBorder="1" applyAlignment="1" applyProtection="1">
      <alignment horizontal="center" vertical="center" wrapText="1"/>
      <protection locked="0" hidden="1"/>
    </xf>
    <xf numFmtId="211" fontId="4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/>
    <xf numFmtId="0" fontId="27" fillId="0" borderId="0" xfId="0" applyFont="1" applyBorder="1"/>
    <xf numFmtId="1" fontId="10" fillId="0" borderId="0" xfId="0" applyNumberFormat="1" applyFont="1" applyBorder="1" applyAlignment="1">
      <alignment horizontal="center" vertical="center"/>
    </xf>
    <xf numFmtId="2" fontId="10" fillId="4" borderId="0" xfId="0" applyNumberFormat="1" applyFont="1" applyFill="1" applyBorder="1" applyAlignment="1">
      <alignment horizontal="center" vertical="center"/>
    </xf>
    <xf numFmtId="2" fontId="8" fillId="6" borderId="8" xfId="0" applyNumberFormat="1" applyFont="1" applyFill="1" applyBorder="1" applyAlignment="1" applyProtection="1">
      <alignment horizontal="center" vertical="center"/>
      <protection hidden="1"/>
    </xf>
    <xf numFmtId="200" fontId="31" fillId="4" borderId="1" xfId="0" applyNumberFormat="1" applyFont="1" applyFill="1" applyBorder="1" applyAlignment="1" applyProtection="1">
      <alignment horizontal="center" vertical="center" wrapText="1"/>
      <protection locked="0"/>
    </xf>
    <xf numFmtId="201" fontId="23" fillId="5" borderId="1" xfId="0" applyNumberFormat="1" applyFont="1" applyFill="1" applyBorder="1" applyAlignment="1" applyProtection="1">
      <alignment horizontal="center" vertical="center" wrapText="1"/>
      <protection locked="0"/>
    </xf>
    <xf numFmtId="201" fontId="17" fillId="5" borderId="1" xfId="0" applyNumberFormat="1" applyFont="1" applyFill="1" applyBorder="1" applyAlignment="1">
      <alignment horizontal="center" vertical="center"/>
    </xf>
    <xf numFmtId="201" fontId="25" fillId="5" borderId="1" xfId="0" applyNumberFormat="1" applyFont="1" applyFill="1" applyBorder="1" applyAlignment="1" applyProtection="1">
      <alignment horizontal="center" vertical="center" wrapText="1"/>
      <protection locked="0"/>
    </xf>
    <xf numFmtId="201" fontId="17" fillId="5" borderId="4" xfId="0" applyNumberFormat="1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211" fontId="10" fillId="5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4" fillId="0" borderId="3" xfId="0" applyFont="1" applyBorder="1" applyAlignment="1" applyProtection="1">
      <alignment horizontal="left" vertical="center" wrapText="1"/>
      <protection locked="0" hidden="1"/>
    </xf>
    <xf numFmtId="0" fontId="4" fillId="0" borderId="1" xfId="0" applyNumberFormat="1" applyFont="1" applyBorder="1" applyAlignment="1">
      <alignment horizontal="center" vertical="center"/>
    </xf>
    <xf numFmtId="49" fontId="34" fillId="0" borderId="1" xfId="0" applyNumberFormat="1" applyFont="1" applyBorder="1" applyAlignment="1">
      <alignment horizontal="center" vertical="center"/>
    </xf>
    <xf numFmtId="0" fontId="34" fillId="0" borderId="1" xfId="0" applyFont="1" applyBorder="1" applyAlignment="1">
      <alignment vertical="center" wrapText="1"/>
    </xf>
    <xf numFmtId="0" fontId="34" fillId="0" borderId="1" xfId="0" applyFont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/>
    </xf>
    <xf numFmtId="201" fontId="35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1" xfId="0" applyFont="1" applyBorder="1"/>
    <xf numFmtId="0" fontId="36" fillId="0" borderId="1" xfId="0" applyFont="1" applyBorder="1"/>
    <xf numFmtId="0" fontId="36" fillId="0" borderId="1" xfId="0" applyFont="1" applyBorder="1" applyAlignment="1">
      <alignment horizontal="center"/>
    </xf>
    <xf numFmtId="49" fontId="4" fillId="0" borderId="9" xfId="0" applyNumberFormat="1" applyFont="1" applyBorder="1" applyAlignment="1" applyProtection="1">
      <alignment horizontal="center" vertical="center"/>
      <protection locked="0" hidden="1"/>
    </xf>
    <xf numFmtId="49" fontId="4" fillId="0" borderId="1" xfId="0" applyNumberFormat="1" applyFont="1" applyBorder="1" applyAlignment="1" applyProtection="1">
      <alignment horizontal="center" vertical="center"/>
      <protection locked="0" hidden="1"/>
    </xf>
    <xf numFmtId="0" fontId="4" fillId="0" borderId="3" xfId="0" applyFont="1" applyBorder="1" applyAlignment="1" applyProtection="1">
      <alignment horizontal="center" vertical="center" wrapText="1"/>
      <protection locked="0" hidden="1"/>
    </xf>
    <xf numFmtId="0" fontId="12" fillId="2" borderId="10" xfId="0" applyFont="1" applyFill="1" applyBorder="1" applyAlignment="1">
      <alignment horizontal="center" vertical="center"/>
    </xf>
    <xf numFmtId="201" fontId="16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16" xfId="0" applyFont="1" applyFill="1" applyBorder="1" applyAlignment="1">
      <alignment horizontal="center" vertical="center"/>
    </xf>
    <xf numFmtId="49" fontId="4" fillId="0" borderId="9" xfId="0" applyNumberFormat="1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vertical="center" wrapText="1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211" fontId="14" fillId="7" borderId="12" xfId="0" applyNumberFormat="1" applyFont="1" applyFill="1" applyBorder="1" applyAlignment="1">
      <alignment horizontal="center" vertical="center" wrapText="1"/>
    </xf>
    <xf numFmtId="201" fontId="8" fillId="5" borderId="1" xfId="0" applyNumberFormat="1" applyFont="1" applyFill="1" applyBorder="1" applyAlignment="1">
      <alignment horizontal="center" vertical="center"/>
    </xf>
    <xf numFmtId="0" fontId="12" fillId="5" borderId="17" xfId="0" applyFont="1" applyFill="1" applyBorder="1" applyAlignment="1">
      <alignment horizontal="center" vertical="center"/>
    </xf>
    <xf numFmtId="0" fontId="12" fillId="5" borderId="18" xfId="0" applyFont="1" applyFill="1" applyBorder="1" applyAlignment="1">
      <alignment horizontal="center" vertical="center"/>
    </xf>
    <xf numFmtId="200" fontId="10" fillId="4" borderId="1" xfId="0" applyNumberFormat="1" applyFont="1" applyFill="1" applyBorder="1" applyAlignment="1">
      <alignment horizontal="center"/>
    </xf>
    <xf numFmtId="200" fontId="11" fillId="4" borderId="1" xfId="0" applyNumberFormat="1" applyFont="1" applyFill="1" applyBorder="1" applyAlignment="1">
      <alignment horizontal="center" vertical="center"/>
    </xf>
    <xf numFmtId="0" fontId="37" fillId="5" borderId="13" xfId="0" applyFont="1" applyFill="1" applyBorder="1" applyAlignment="1">
      <alignment horizontal="center" vertical="center"/>
    </xf>
    <xf numFmtId="0" fontId="37" fillId="5" borderId="18" xfId="0" applyFont="1" applyFill="1" applyBorder="1" applyAlignment="1">
      <alignment horizontal="center" vertical="center"/>
    </xf>
    <xf numFmtId="212" fontId="37" fillId="5" borderId="18" xfId="1" applyNumberFormat="1" applyFont="1" applyFill="1" applyBorder="1" applyAlignment="1">
      <alignment horizontal="center" vertical="center"/>
    </xf>
    <xf numFmtId="212" fontId="37" fillId="5" borderId="13" xfId="1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2" fontId="8" fillId="0" borderId="1" xfId="0" applyNumberFormat="1" applyFont="1" applyBorder="1" applyAlignment="1">
      <alignment horizontal="center"/>
    </xf>
    <xf numFmtId="201" fontId="17" fillId="0" borderId="1" xfId="0" applyNumberFormat="1" applyFont="1" applyBorder="1" applyAlignment="1">
      <alignment horizontal="center" wrapText="1"/>
    </xf>
    <xf numFmtId="201" fontId="38" fillId="4" borderId="1" xfId="0" applyNumberFormat="1" applyFont="1" applyFill="1" applyBorder="1" applyAlignment="1" applyProtection="1">
      <alignment horizontal="center" wrapText="1"/>
      <protection locked="0"/>
    </xf>
    <xf numFmtId="201" fontId="38" fillId="0" borderId="1" xfId="0" applyNumberFormat="1" applyFont="1" applyFill="1" applyBorder="1" applyAlignment="1" applyProtection="1">
      <alignment horizontal="center" wrapText="1"/>
      <protection locked="0"/>
    </xf>
    <xf numFmtId="2" fontId="38" fillId="4" borderId="1" xfId="0" applyNumberFormat="1" applyFont="1" applyFill="1" applyBorder="1" applyAlignment="1" applyProtection="1">
      <alignment horizontal="center" wrapText="1"/>
      <protection locked="0"/>
    </xf>
    <xf numFmtId="0" fontId="37" fillId="5" borderId="13" xfId="0" applyFont="1" applyFill="1" applyBorder="1" applyAlignment="1">
      <alignment horizontal="center" vertical="center"/>
    </xf>
    <xf numFmtId="0" fontId="37" fillId="5" borderId="18" xfId="0" applyFont="1" applyFill="1" applyBorder="1" applyAlignment="1">
      <alignment horizontal="center" vertical="center"/>
    </xf>
    <xf numFmtId="200" fontId="10" fillId="4" borderId="14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199" fontId="10" fillId="4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201" fontId="17" fillId="5" borderId="1" xfId="0" applyNumberFormat="1" applyFont="1" applyFill="1" applyBorder="1" applyAlignment="1" applyProtection="1">
      <alignment horizontal="center" vertical="center" wrapText="1"/>
      <protection locked="0"/>
    </xf>
    <xf numFmtId="201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201" fontId="8" fillId="4" borderId="1" xfId="0" applyNumberFormat="1" applyFont="1" applyFill="1" applyBorder="1" applyAlignment="1" applyProtection="1">
      <alignment horizontal="center" vertical="center" wrapText="1"/>
      <protection locked="0"/>
    </xf>
    <xf numFmtId="201" fontId="8" fillId="5" borderId="1" xfId="0" applyNumberFormat="1" applyFont="1" applyFill="1" applyBorder="1" applyAlignment="1" applyProtection="1">
      <alignment horizontal="center" vertical="center" wrapText="1"/>
      <protection locked="0"/>
    </xf>
    <xf numFmtId="200" fontId="8" fillId="4" borderId="1" xfId="0" applyNumberFormat="1" applyFont="1" applyFill="1" applyBorder="1" applyAlignment="1" applyProtection="1">
      <alignment horizontal="center" vertical="center" wrapText="1"/>
      <protection locked="0"/>
    </xf>
    <xf numFmtId="201" fontId="8" fillId="4" borderId="5" xfId="0" applyNumberFormat="1" applyFont="1" applyFill="1" applyBorder="1" applyAlignment="1" applyProtection="1">
      <alignment horizontal="center" vertical="center" wrapText="1"/>
      <protection locked="0"/>
    </xf>
    <xf numFmtId="201" fontId="8" fillId="4" borderId="8" xfId="0" applyNumberFormat="1" applyFont="1" applyFill="1" applyBorder="1" applyAlignment="1" applyProtection="1">
      <alignment horizontal="center" vertical="center" wrapText="1"/>
      <protection locked="0"/>
    </xf>
    <xf numFmtId="2" fontId="8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37" fillId="5" borderId="17" xfId="0" applyFont="1" applyFill="1" applyBorder="1" applyAlignment="1">
      <alignment horizontal="center" vertical="center"/>
    </xf>
    <xf numFmtId="0" fontId="26" fillId="8" borderId="12" xfId="0" applyFont="1" applyFill="1" applyBorder="1" applyAlignment="1">
      <alignment horizontal="center" vertical="center"/>
    </xf>
    <xf numFmtId="201" fontId="17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37" fillId="5" borderId="10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201" fontId="8" fillId="4" borderId="4" xfId="0" applyNumberFormat="1" applyFont="1" applyFill="1" applyBorder="1" applyAlignment="1" applyProtection="1">
      <alignment horizontal="center" vertical="center" wrapText="1"/>
      <protection locked="0"/>
    </xf>
    <xf numFmtId="211" fontId="39" fillId="9" borderId="13" xfId="0" applyNumberFormat="1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0" fillId="5" borderId="18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201" fontId="20" fillId="4" borderId="5" xfId="0" applyNumberFormat="1" applyFont="1" applyFill="1" applyBorder="1" applyAlignment="1" applyProtection="1">
      <alignment horizontal="center" vertical="center" wrapText="1"/>
      <protection locked="0"/>
    </xf>
    <xf numFmtId="201" fontId="31" fillId="4" borderId="5" xfId="0" applyNumberFormat="1" applyFont="1" applyFill="1" applyBorder="1" applyAlignment="1" applyProtection="1">
      <alignment horizontal="center" vertical="center" wrapText="1"/>
      <protection locked="0"/>
    </xf>
    <xf numFmtId="201" fontId="31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37" fillId="5" borderId="19" xfId="0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>
      <alignment horizontal="center" vertical="center"/>
    </xf>
    <xf numFmtId="201" fontId="10" fillId="0" borderId="7" xfId="0" applyNumberFormat="1" applyFont="1" applyBorder="1" applyAlignment="1">
      <alignment horizontal="center" vertical="center"/>
    </xf>
    <xf numFmtId="200" fontId="8" fillId="3" borderId="8" xfId="0" applyNumberFormat="1" applyFont="1" applyFill="1" applyBorder="1" applyAlignment="1" applyProtection="1">
      <alignment horizontal="center" vertical="center"/>
      <protection hidden="1"/>
    </xf>
    <xf numFmtId="0" fontId="12" fillId="5" borderId="20" xfId="0" applyFont="1" applyFill="1" applyBorder="1" applyAlignment="1">
      <alignment horizontal="center" vertical="center"/>
    </xf>
    <xf numFmtId="0" fontId="37" fillId="5" borderId="10" xfId="0" applyFont="1" applyFill="1" applyBorder="1" applyAlignment="1">
      <alignment horizontal="center" vertical="center"/>
    </xf>
    <xf numFmtId="0" fontId="37" fillId="5" borderId="20" xfId="0" applyFont="1" applyFill="1" applyBorder="1" applyAlignment="1">
      <alignment horizontal="center" vertical="center"/>
    </xf>
    <xf numFmtId="0" fontId="37" fillId="5" borderId="16" xfId="0" applyFont="1" applyFill="1" applyBorder="1" applyAlignment="1">
      <alignment horizontal="center" vertical="center"/>
    </xf>
    <xf numFmtId="211" fontId="39" fillId="10" borderId="13" xfId="0" applyNumberFormat="1" applyFont="1" applyFill="1" applyBorder="1" applyAlignment="1">
      <alignment horizontal="center" vertical="center" wrapText="1"/>
    </xf>
    <xf numFmtId="211" fontId="39" fillId="7" borderId="13" xfId="0" applyNumberFormat="1" applyFont="1" applyFill="1" applyBorder="1" applyAlignment="1">
      <alignment horizontal="center" vertical="center" wrapText="1"/>
    </xf>
    <xf numFmtId="211" fontId="32" fillId="9" borderId="13" xfId="0" applyNumberFormat="1" applyFont="1" applyFill="1" applyBorder="1" applyAlignment="1">
      <alignment horizontal="center" vertical="center" wrapText="1"/>
    </xf>
    <xf numFmtId="211" fontId="32" fillId="7" borderId="12" xfId="0" applyNumberFormat="1" applyFont="1" applyFill="1" applyBorder="1" applyAlignment="1">
      <alignment horizontal="center" vertical="center" wrapText="1"/>
    </xf>
    <xf numFmtId="211" fontId="10" fillId="5" borderId="1" xfId="0" applyNumberFormat="1" applyFont="1" applyFill="1" applyBorder="1" applyAlignment="1" applyProtection="1">
      <alignment vertical="center" wrapText="1"/>
      <protection locked="0" hidden="1"/>
    </xf>
    <xf numFmtId="201" fontId="16" fillId="4" borderId="1" xfId="0" applyNumberFormat="1" applyFont="1" applyFill="1" applyBorder="1" applyAlignment="1" applyProtection="1">
      <alignment vertical="center" wrapText="1"/>
      <protection locked="0"/>
    </xf>
    <xf numFmtId="201" fontId="16" fillId="0" borderId="1" xfId="0" applyNumberFormat="1" applyFont="1" applyFill="1" applyBorder="1" applyAlignment="1" applyProtection="1">
      <alignment vertical="center" wrapText="1"/>
      <protection locked="0"/>
    </xf>
    <xf numFmtId="0" fontId="12" fillId="5" borderId="19" xfId="0" applyFont="1" applyFill="1" applyBorder="1" applyAlignment="1">
      <alignment vertical="center"/>
    </xf>
    <xf numFmtId="211" fontId="4" fillId="5" borderId="1" xfId="0" applyNumberFormat="1" applyFont="1" applyFill="1" applyBorder="1" applyAlignment="1" applyProtection="1">
      <alignment vertical="center" wrapText="1"/>
      <protection locked="0" hidden="1"/>
    </xf>
    <xf numFmtId="211" fontId="10" fillId="4" borderId="1" xfId="0" applyNumberFormat="1" applyFont="1" applyFill="1" applyBorder="1" applyAlignment="1" applyProtection="1">
      <alignment vertical="center" wrapText="1"/>
      <protection locked="0" hidden="1"/>
    </xf>
    <xf numFmtId="201" fontId="16" fillId="4" borderId="4" xfId="0" applyNumberFormat="1" applyFont="1" applyFill="1" applyBorder="1" applyAlignment="1" applyProtection="1">
      <alignment vertical="center" wrapText="1"/>
      <protection locked="0"/>
    </xf>
    <xf numFmtId="201" fontId="16" fillId="0" borderId="4" xfId="0" applyNumberFormat="1" applyFont="1" applyFill="1" applyBorder="1" applyAlignment="1" applyProtection="1">
      <alignment vertical="center" wrapText="1"/>
      <protection locked="0"/>
    </xf>
    <xf numFmtId="0" fontId="37" fillId="5" borderId="13" xfId="0" applyFont="1" applyFill="1" applyBorder="1" applyAlignment="1">
      <alignment vertical="center"/>
    </xf>
    <xf numFmtId="0" fontId="37" fillId="5" borderId="18" xfId="0" applyFont="1" applyFill="1" applyBorder="1" applyAlignment="1">
      <alignment vertical="center"/>
    </xf>
    <xf numFmtId="201" fontId="17" fillId="0" borderId="4" xfId="0" applyNumberFormat="1" applyFont="1" applyBorder="1" applyAlignment="1" applyProtection="1">
      <alignment vertical="center"/>
      <protection hidden="1"/>
    </xf>
    <xf numFmtId="1" fontId="17" fillId="0" borderId="4" xfId="0" applyNumberFormat="1" applyFont="1" applyBorder="1" applyAlignment="1" applyProtection="1">
      <alignment vertical="center"/>
      <protection hidden="1"/>
    </xf>
    <xf numFmtId="201" fontId="17" fillId="4" borderId="4" xfId="0" applyNumberFormat="1" applyFont="1" applyFill="1" applyBorder="1" applyAlignment="1" applyProtection="1">
      <alignment vertical="center"/>
      <protection hidden="1"/>
    </xf>
    <xf numFmtId="211" fontId="17" fillId="0" borderId="4" xfId="0" applyNumberFormat="1" applyFont="1" applyBorder="1" applyAlignment="1" applyProtection="1">
      <alignment vertical="center"/>
      <protection hidden="1"/>
    </xf>
    <xf numFmtId="201" fontId="17" fillId="5" borderId="4" xfId="0" applyNumberFormat="1" applyFont="1" applyFill="1" applyBorder="1" applyAlignment="1" applyProtection="1">
      <alignment vertical="center"/>
      <protection hidden="1"/>
    </xf>
    <xf numFmtId="199" fontId="17" fillId="0" borderId="4" xfId="0" applyNumberFormat="1" applyFont="1" applyBorder="1" applyAlignment="1" applyProtection="1">
      <alignment vertical="center"/>
      <protection hidden="1"/>
    </xf>
    <xf numFmtId="201" fontId="17" fillId="0" borderId="1" xfId="0" applyNumberFormat="1" applyFont="1" applyBorder="1"/>
    <xf numFmtId="201" fontId="17" fillId="11" borderId="1" xfId="0" applyNumberFormat="1" applyFont="1" applyFill="1" applyBorder="1" applyAlignment="1">
      <alignment horizontal="center"/>
    </xf>
    <xf numFmtId="1" fontId="17" fillId="0" borderId="1" xfId="0" applyNumberFormat="1" applyFont="1" applyBorder="1"/>
    <xf numFmtId="200" fontId="17" fillId="4" borderId="1" xfId="0" applyNumberFormat="1" applyFont="1" applyFill="1" applyBorder="1" applyAlignment="1">
      <alignment horizontal="center"/>
    </xf>
    <xf numFmtId="211" fontId="17" fillId="0" borderId="1" xfId="0" applyNumberFormat="1" applyFont="1" applyBorder="1" applyAlignment="1">
      <alignment horizontal="center"/>
    </xf>
    <xf numFmtId="2" fontId="17" fillId="4" borderId="1" xfId="0" applyNumberFormat="1" applyFont="1" applyFill="1" applyBorder="1" applyAlignment="1">
      <alignment horizontal="center"/>
    </xf>
    <xf numFmtId="200" fontId="17" fillId="12" borderId="1" xfId="0" applyNumberFormat="1" applyFont="1" applyFill="1" applyBorder="1"/>
    <xf numFmtId="0" fontId="37" fillId="2" borderId="10" xfId="0" applyFont="1" applyFill="1" applyBorder="1" applyAlignment="1">
      <alignment horizontal="center" vertical="center"/>
    </xf>
    <xf numFmtId="0" fontId="37" fillId="2" borderId="16" xfId="0" applyFont="1" applyFill="1" applyBorder="1" applyAlignment="1">
      <alignment horizontal="center" vertical="center"/>
    </xf>
    <xf numFmtId="201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200" fontId="8" fillId="6" borderId="1" xfId="0" applyNumberFormat="1" applyFont="1" applyFill="1" applyBorder="1" applyAlignment="1" applyProtection="1">
      <alignment horizontal="center" vertical="center"/>
      <protection hidden="1"/>
    </xf>
    <xf numFmtId="219" fontId="40" fillId="5" borderId="13" xfId="1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 applyProtection="1">
      <alignment horizontal="center" vertical="center"/>
      <protection locked="0"/>
    </xf>
    <xf numFmtId="201" fontId="4" fillId="5" borderId="1" xfId="0" applyNumberFormat="1" applyFont="1" applyFill="1" applyBorder="1" applyAlignment="1">
      <alignment horizontal="center" vertical="center"/>
    </xf>
    <xf numFmtId="1" fontId="4" fillId="5" borderId="1" xfId="0" applyNumberFormat="1" applyFont="1" applyFill="1" applyBorder="1" applyAlignment="1">
      <alignment horizontal="center" vertical="center"/>
    </xf>
    <xf numFmtId="200" fontId="4" fillId="5" borderId="1" xfId="0" applyNumberFormat="1" applyFont="1" applyFill="1" applyBorder="1" applyAlignment="1">
      <alignment horizontal="center" vertical="center"/>
    </xf>
    <xf numFmtId="4" fontId="37" fillId="5" borderId="13" xfId="0" applyNumberFormat="1" applyFont="1" applyFill="1" applyBorder="1" applyAlignment="1">
      <alignment horizontal="center" vertical="center"/>
    </xf>
    <xf numFmtId="0" fontId="37" fillId="5" borderId="18" xfId="0" applyFont="1" applyFill="1" applyBorder="1" applyAlignment="1">
      <alignment horizontal="center" vertical="center"/>
    </xf>
    <xf numFmtId="0" fontId="37" fillId="5" borderId="13" xfId="0" applyFont="1" applyFill="1" applyBorder="1" applyAlignment="1">
      <alignment horizontal="center" vertical="center"/>
    </xf>
    <xf numFmtId="0" fontId="37" fillId="5" borderId="19" xfId="0" applyFont="1" applyFill="1" applyBorder="1" applyAlignment="1">
      <alignment horizontal="center" vertical="center"/>
    </xf>
    <xf numFmtId="201" fontId="11" fillId="5" borderId="1" xfId="0" applyNumberFormat="1" applyFont="1" applyFill="1" applyBorder="1" applyAlignment="1">
      <alignment horizontal="center" vertical="center"/>
    </xf>
    <xf numFmtId="2" fontId="3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37" fillId="5" borderId="13" xfId="0" applyFont="1" applyFill="1" applyBorder="1" applyAlignment="1">
      <alignment vertical="top"/>
    </xf>
    <xf numFmtId="0" fontId="37" fillId="5" borderId="18" xfId="0" applyFont="1" applyFill="1" applyBorder="1"/>
    <xf numFmtId="0" fontId="37" fillId="5" borderId="13" xfId="0" applyFont="1" applyFill="1" applyBorder="1"/>
    <xf numFmtId="201" fontId="39" fillId="10" borderId="17" xfId="0" applyNumberFormat="1" applyFont="1" applyFill="1" applyBorder="1" applyAlignment="1">
      <alignment horizontal="center" vertical="center"/>
    </xf>
    <xf numFmtId="201" fontId="39" fillId="7" borderId="17" xfId="0" applyNumberFormat="1" applyFont="1" applyFill="1" applyBorder="1" applyAlignment="1">
      <alignment horizontal="center" vertical="center"/>
    </xf>
    <xf numFmtId="211" fontId="17" fillId="0" borderId="1" xfId="0" applyNumberFormat="1" applyFont="1" applyBorder="1" applyAlignment="1">
      <alignment horizontal="center" vertical="center"/>
    </xf>
    <xf numFmtId="200" fontId="17" fillId="4" borderId="1" xfId="0" applyNumberFormat="1" applyFont="1" applyFill="1" applyBorder="1" applyAlignment="1">
      <alignment horizontal="center" vertical="center"/>
    </xf>
    <xf numFmtId="0" fontId="37" fillId="5" borderId="17" xfId="0" applyFont="1" applyFill="1" applyBorder="1"/>
    <xf numFmtId="0" fontId="41" fillId="5" borderId="13" xfId="0" applyFont="1" applyFill="1" applyBorder="1" applyAlignment="1">
      <alignment vertical="top"/>
    </xf>
    <xf numFmtId="0" fontId="41" fillId="5" borderId="18" xfId="0" applyFont="1" applyFill="1" applyBorder="1"/>
    <xf numFmtId="0" fontId="41" fillId="5" borderId="13" xfId="0" applyFont="1" applyFill="1" applyBorder="1"/>
    <xf numFmtId="0" fontId="41" fillId="5" borderId="13" xfId="0" applyFont="1" applyFill="1" applyBorder="1" applyAlignment="1">
      <alignment horizontal="center" vertical="center"/>
    </xf>
    <xf numFmtId="0" fontId="41" fillId="5" borderId="18" xfId="0" applyFont="1" applyFill="1" applyBorder="1" applyAlignment="1">
      <alignment horizontal="center" vertical="center"/>
    </xf>
    <xf numFmtId="2" fontId="4" fillId="0" borderId="1" xfId="0" applyNumberFormat="1" applyFont="1" applyBorder="1" applyAlignment="1" applyProtection="1">
      <alignment vertical="center"/>
      <protection locked="0"/>
    </xf>
    <xf numFmtId="2" fontId="4" fillId="0" borderId="1" xfId="0" applyNumberFormat="1" applyFont="1" applyBorder="1" applyAlignment="1" applyProtection="1">
      <alignment horizontal="center" vertical="center"/>
      <protection locked="0" hidden="1"/>
    </xf>
    <xf numFmtId="211" fontId="4" fillId="5" borderId="0" xfId="0" applyNumberFormat="1" applyFont="1" applyFill="1" applyBorder="1" applyAlignment="1" applyProtection="1">
      <alignment vertical="center" wrapText="1"/>
      <protection locked="0" hidden="1"/>
    </xf>
    <xf numFmtId="0" fontId="4" fillId="0" borderId="1" xfId="0" applyFont="1" applyBorder="1" applyAlignment="1" applyProtection="1">
      <alignment vertical="center" wrapText="1"/>
      <protection locked="0"/>
    </xf>
    <xf numFmtId="3" fontId="41" fillId="5" borderId="13" xfId="0" applyNumberFormat="1" applyFont="1" applyFill="1" applyBorder="1"/>
    <xf numFmtId="0" fontId="41" fillId="6" borderId="19" xfId="0" applyFont="1" applyFill="1" applyBorder="1"/>
    <xf numFmtId="211" fontId="4" fillId="5" borderId="1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1" xfId="0" applyFont="1" applyBorder="1" applyAlignment="1">
      <alignment horizontal="center" vertical="center" textRotation="90" wrapText="1"/>
    </xf>
    <xf numFmtId="0" fontId="8" fillId="4" borderId="1" xfId="0" applyFont="1" applyFill="1" applyBorder="1" applyAlignment="1">
      <alignment horizontal="center" vertical="center" textRotation="90" wrapText="1"/>
    </xf>
    <xf numFmtId="0" fontId="8" fillId="0" borderId="1" xfId="0" applyFont="1" applyFill="1" applyBorder="1" applyAlignment="1">
      <alignment horizontal="center" vertical="center" textRotation="90" wrapText="1"/>
    </xf>
    <xf numFmtId="0" fontId="5" fillId="0" borderId="0" xfId="0" applyFont="1" applyAlignment="1">
      <alignment horizontal="right" wrapText="1"/>
    </xf>
    <xf numFmtId="0" fontId="7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textRotation="90" wrapText="1"/>
    </xf>
    <xf numFmtId="0" fontId="4" fillId="4" borderId="1" xfId="0" applyFont="1" applyFill="1" applyBorder="1" applyAlignment="1">
      <alignment horizontal="center" vertical="center" textRotation="90" wrapText="1"/>
    </xf>
    <xf numFmtId="0" fontId="8" fillId="0" borderId="5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</cellXfs>
  <cellStyles count="8">
    <cellStyle name="Comma 2" xfId="2"/>
    <cellStyle name="Comma 3" xfId="3"/>
    <cellStyle name="Normal 2" xfId="4"/>
    <cellStyle name="Normal_Sheet1" xfId="5"/>
    <cellStyle name="Обычный" xfId="0" builtinId="0"/>
    <cellStyle name="Обычный 2" xfId="6"/>
    <cellStyle name="Обычный 3" xfId="7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-ENGIDUNYAN\Network\Users\admin\Desktop\monitor\attachments_16700\attachments_16700\Aragacotn\Aragacotn\AmpopHavelvac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velvac 2"/>
    </sheetNames>
    <sheetDataSet>
      <sheetData sheetId="0" refreshError="1">
        <row r="13">
          <cell r="B13" t="str">
            <v>Ապարանի ԲԿ ՓԲԸ</v>
          </cell>
        </row>
        <row r="14">
          <cell r="B14" t="str">
            <v>Աշտարակի ԲԿ ՓԲԸ</v>
          </cell>
        </row>
        <row r="15">
          <cell r="B15" t="str">
            <v>"Թալինի Բժշկական
Կենտրոն"ՓԲԸ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"/>
  <sheetViews>
    <sheetView topLeftCell="B17" workbookViewId="0">
      <selection activeCell="L21" sqref="L21"/>
    </sheetView>
  </sheetViews>
  <sheetFormatPr defaultRowHeight="17.25" x14ac:dyDescent="0.3"/>
  <cols>
    <col min="1" max="1" width="2.875" style="1" customWidth="1"/>
    <col min="2" max="2" width="18.875" style="1" customWidth="1"/>
    <col min="3" max="3" width="11" style="1" customWidth="1"/>
    <col min="4" max="4" width="10.125" style="1" customWidth="1"/>
    <col min="5" max="5" width="6.875" style="1" customWidth="1"/>
    <col min="6" max="6" width="9.375" style="1" customWidth="1"/>
    <col min="7" max="7" width="6.625" style="1" customWidth="1"/>
    <col min="8" max="8" width="5.125" style="1" customWidth="1"/>
    <col min="9" max="9" width="5.25" style="1" customWidth="1"/>
    <col min="10" max="10" width="9.875" style="1" customWidth="1"/>
    <col min="11" max="11" width="5.625" style="1" customWidth="1"/>
    <col min="12" max="12" width="11.125" style="1" customWidth="1"/>
    <col min="13" max="13" width="5.625" style="1" customWidth="1"/>
    <col min="14" max="14" width="12" style="1" customWidth="1"/>
    <col min="15" max="15" width="6.75" style="1" customWidth="1"/>
    <col min="16" max="16" width="8" style="1" customWidth="1"/>
    <col min="17" max="17" width="9" style="1" customWidth="1"/>
    <col min="18" max="18" width="26.25" style="1" customWidth="1"/>
    <col min="19" max="19" width="10.375" style="1" customWidth="1"/>
    <col min="20" max="20" width="10.875" style="1" customWidth="1"/>
    <col min="21" max="16384" width="9" style="1"/>
  </cols>
  <sheetData>
    <row r="1" spans="1:23" ht="45" customHeight="1" x14ac:dyDescent="0.3">
      <c r="J1" s="253"/>
      <c r="K1" s="253"/>
      <c r="L1" s="253"/>
      <c r="M1" s="253"/>
      <c r="N1" s="253"/>
      <c r="O1" s="253"/>
      <c r="P1" s="253"/>
      <c r="Q1" s="2"/>
      <c r="R1" s="2"/>
    </row>
    <row r="2" spans="1:23" ht="59.25" customHeight="1" x14ac:dyDescent="0.3">
      <c r="A2" s="254" t="s">
        <v>131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11"/>
    </row>
    <row r="3" spans="1:23" ht="38.25" customHeight="1" x14ac:dyDescent="0.3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255" t="s">
        <v>114</v>
      </c>
      <c r="O3" s="255"/>
      <c r="P3" s="255"/>
      <c r="Q3" s="255"/>
    </row>
    <row r="4" spans="1:23" x14ac:dyDescent="0.3">
      <c r="B4" s="3"/>
      <c r="P4" s="1" t="s">
        <v>42</v>
      </c>
      <c r="Q4" s="7"/>
    </row>
    <row r="5" spans="1:23" ht="27.75" customHeight="1" x14ac:dyDescent="0.3">
      <c r="A5" s="256" t="s">
        <v>16</v>
      </c>
      <c r="B5" s="257" t="s">
        <v>17</v>
      </c>
      <c r="C5" s="252" t="s">
        <v>32</v>
      </c>
      <c r="D5" s="250" t="s">
        <v>34</v>
      </c>
      <c r="E5" s="251" t="s">
        <v>35</v>
      </c>
      <c r="F5" s="250" t="s">
        <v>36</v>
      </c>
      <c r="G5" s="251" t="s">
        <v>35</v>
      </c>
      <c r="H5" s="250" t="s">
        <v>37</v>
      </c>
      <c r="I5" s="251" t="s">
        <v>35</v>
      </c>
      <c r="J5" s="252" t="s">
        <v>38</v>
      </c>
      <c r="K5" s="251" t="s">
        <v>35</v>
      </c>
      <c r="L5" s="252" t="s">
        <v>39</v>
      </c>
      <c r="M5" s="251" t="s">
        <v>35</v>
      </c>
      <c r="N5" s="250" t="s">
        <v>40</v>
      </c>
      <c r="O5" s="251" t="s">
        <v>35</v>
      </c>
      <c r="P5" s="252" t="s">
        <v>41</v>
      </c>
      <c r="Q5" s="251" t="s">
        <v>116</v>
      </c>
    </row>
    <row r="6" spans="1:23" ht="78" customHeight="1" x14ac:dyDescent="0.3">
      <c r="A6" s="256"/>
      <c r="B6" s="257"/>
      <c r="C6" s="252"/>
      <c r="D6" s="250"/>
      <c r="E6" s="251"/>
      <c r="F6" s="250"/>
      <c r="G6" s="251"/>
      <c r="H6" s="250"/>
      <c r="I6" s="251"/>
      <c r="J6" s="252"/>
      <c r="K6" s="251"/>
      <c r="L6" s="252"/>
      <c r="M6" s="251"/>
      <c r="N6" s="250"/>
      <c r="O6" s="251"/>
      <c r="P6" s="252"/>
      <c r="Q6" s="251"/>
    </row>
    <row r="7" spans="1:23" ht="13.5" hidden="1" customHeight="1" x14ac:dyDescent="0.3">
      <c r="A7" s="256"/>
      <c r="B7" s="257"/>
      <c r="C7" s="252"/>
      <c r="D7" s="250"/>
      <c r="E7" s="251"/>
      <c r="F7" s="250"/>
      <c r="G7" s="251"/>
      <c r="H7" s="250"/>
      <c r="I7" s="251"/>
      <c r="J7" s="252"/>
      <c r="K7" s="20"/>
      <c r="L7" s="252"/>
      <c r="M7" s="20"/>
      <c r="N7" s="250"/>
      <c r="O7" s="20"/>
      <c r="P7" s="252"/>
      <c r="Q7" s="20"/>
    </row>
    <row r="8" spans="1:23" s="5" customFormat="1" ht="14.25" customHeight="1" thickBot="1" x14ac:dyDescent="0.35">
      <c r="A8" s="15">
        <v>1</v>
      </c>
      <c r="B8" s="15">
        <v>2</v>
      </c>
      <c r="C8" s="15">
        <v>3</v>
      </c>
      <c r="D8" s="15">
        <v>4</v>
      </c>
      <c r="E8" s="19">
        <v>5</v>
      </c>
      <c r="F8" s="15">
        <v>6</v>
      </c>
      <c r="G8" s="19">
        <v>7</v>
      </c>
      <c r="H8" s="15">
        <v>8</v>
      </c>
      <c r="I8" s="19">
        <v>9</v>
      </c>
      <c r="J8" s="15">
        <v>10</v>
      </c>
      <c r="K8" s="19">
        <v>11</v>
      </c>
      <c r="L8" s="15">
        <v>12</v>
      </c>
      <c r="M8" s="19">
        <v>13</v>
      </c>
      <c r="N8" s="15">
        <v>14</v>
      </c>
      <c r="O8" s="19">
        <v>15</v>
      </c>
      <c r="P8" s="17">
        <v>16</v>
      </c>
      <c r="Q8" s="19">
        <v>17</v>
      </c>
      <c r="R8" s="4"/>
    </row>
    <row r="9" spans="1:23" s="39" customFormat="1" ht="53.25" customHeight="1" thickBot="1" x14ac:dyDescent="0.35">
      <c r="A9" s="120" t="s">
        <v>0</v>
      </c>
      <c r="B9" s="110" t="s">
        <v>117</v>
      </c>
      <c r="C9" s="191">
        <v>1656857.97</v>
      </c>
      <c r="D9" s="199"/>
      <c r="E9" s="192">
        <f>SUM(D9*100/C9)</f>
        <v>0</v>
      </c>
      <c r="F9" s="193"/>
      <c r="G9" s="192">
        <f t="shared" ref="G9:G20" si="0">SUM(F9*100/C9)</f>
        <v>0</v>
      </c>
      <c r="H9" s="193"/>
      <c r="I9" s="192">
        <f>SUM(H9*100/C9)</f>
        <v>0</v>
      </c>
      <c r="J9" s="239">
        <v>122902.47717599981</v>
      </c>
      <c r="K9" s="192">
        <f t="shared" ref="K9:K15" si="1">SUM(J9*100/C9)</f>
        <v>7.4178040243244148</v>
      </c>
      <c r="L9" s="194"/>
      <c r="M9" s="192">
        <f t="shared" ref="M9:M20" si="2">SUM(L9*100/C9)</f>
        <v>0</v>
      </c>
      <c r="N9" s="247">
        <v>465115.576</v>
      </c>
      <c r="O9" s="192">
        <f>SUM(N9*100/C9)</f>
        <v>28.072145254550698</v>
      </c>
      <c r="P9" s="96">
        <v>315</v>
      </c>
      <c r="Q9" s="102">
        <v>1.2872225489194913</v>
      </c>
      <c r="R9" s="38"/>
    </row>
    <row r="10" spans="1:23" s="40" customFormat="1" ht="63.75" customHeight="1" thickBot="1" x14ac:dyDescent="0.35">
      <c r="A10" s="120" t="s">
        <v>1</v>
      </c>
      <c r="B10" s="110" t="s">
        <v>118</v>
      </c>
      <c r="C10" s="191">
        <v>329258</v>
      </c>
      <c r="D10" s="195"/>
      <c r="E10" s="192">
        <f>SUM(D10*100/C10)</f>
        <v>0</v>
      </c>
      <c r="F10" s="193"/>
      <c r="G10" s="192">
        <f t="shared" si="0"/>
        <v>0</v>
      </c>
      <c r="H10" s="193"/>
      <c r="I10" s="192">
        <f t="shared" ref="I10:I20" si="3">SUM(H10*100/C10)</f>
        <v>0</v>
      </c>
      <c r="J10" s="195"/>
      <c r="K10" s="192">
        <f t="shared" si="1"/>
        <v>0</v>
      </c>
      <c r="L10" s="248">
        <v>40279</v>
      </c>
      <c r="M10" s="192">
        <f t="shared" si="2"/>
        <v>12.233263884248826</v>
      </c>
      <c r="N10" s="240">
        <v>258962</v>
      </c>
      <c r="O10" s="192">
        <f t="shared" ref="O10:O20" si="4">SUM(N10*100/C10)</f>
        <v>78.650177064794178</v>
      </c>
      <c r="P10" s="96">
        <v>146</v>
      </c>
      <c r="Q10" s="102">
        <v>-3.4801293762438985</v>
      </c>
      <c r="R10" s="38"/>
      <c r="S10" s="39"/>
      <c r="T10" s="39"/>
      <c r="U10" s="39"/>
      <c r="V10" s="39"/>
      <c r="W10" s="39"/>
    </row>
    <row r="11" spans="1:23" ht="44.25" customHeight="1" thickBot="1" x14ac:dyDescent="0.35">
      <c r="A11" s="120" t="s">
        <v>2</v>
      </c>
      <c r="B11" s="122" t="s">
        <v>119</v>
      </c>
      <c r="C11" s="191">
        <v>355272.8</v>
      </c>
      <c r="D11" s="238">
        <v>259964.9</v>
      </c>
      <c r="E11" s="196">
        <f>SUM(D11*100/C11)</f>
        <v>73.173319207099453</v>
      </c>
      <c r="F11" s="238">
        <v>17996</v>
      </c>
      <c r="G11" s="196">
        <f t="shared" si="0"/>
        <v>5.065403261944061</v>
      </c>
      <c r="H11" s="191"/>
      <c r="I11" s="196">
        <f t="shared" si="3"/>
        <v>0</v>
      </c>
      <c r="J11" s="200"/>
      <c r="K11" s="196">
        <f>SUM(J11*100/C11)</f>
        <v>0</v>
      </c>
      <c r="L11" s="248">
        <v>3549.9000000000201</v>
      </c>
      <c r="M11" s="192">
        <f t="shared" si="2"/>
        <v>0.99920399197462362</v>
      </c>
      <c r="N11" s="240">
        <v>265559.7</v>
      </c>
      <c r="O11" s="192">
        <f t="shared" si="4"/>
        <v>74.748109058728957</v>
      </c>
      <c r="P11" s="96">
        <v>239</v>
      </c>
      <c r="Q11" s="102">
        <v>-0.24561495761120086</v>
      </c>
      <c r="R11" s="6"/>
      <c r="T11" s="14"/>
    </row>
    <row r="12" spans="1:23" s="39" customFormat="1" ht="56.25" customHeight="1" thickBot="1" x14ac:dyDescent="0.35">
      <c r="A12" s="120" t="s">
        <v>3</v>
      </c>
      <c r="B12" s="110" t="s">
        <v>120</v>
      </c>
      <c r="C12" s="191">
        <v>580646</v>
      </c>
      <c r="D12" s="238">
        <v>576911</v>
      </c>
      <c r="E12" s="196">
        <f t="shared" ref="E12:E20" si="5">SUM(D12*100/C12)</f>
        <v>99.356750929137547</v>
      </c>
      <c r="F12" s="191"/>
      <c r="G12" s="196">
        <f t="shared" si="0"/>
        <v>0</v>
      </c>
      <c r="H12" s="191"/>
      <c r="I12" s="196">
        <f t="shared" si="3"/>
        <v>0</v>
      </c>
      <c r="J12" s="239">
        <v>62739.839999999997</v>
      </c>
      <c r="K12" s="196">
        <f t="shared" si="1"/>
        <v>10.805179059185804</v>
      </c>
      <c r="M12" s="196">
        <f>SUM(N12*100/C12)</f>
        <v>63.272803050395595</v>
      </c>
      <c r="N12" s="240">
        <v>367391</v>
      </c>
      <c r="O12" s="192">
        <f t="shared" si="4"/>
        <v>63.272803050395595</v>
      </c>
      <c r="P12" s="96">
        <v>304</v>
      </c>
      <c r="Q12" s="102">
        <v>7.5811345993159556</v>
      </c>
      <c r="R12" s="38"/>
    </row>
    <row r="13" spans="1:23" s="39" customFormat="1" ht="32.25" customHeight="1" thickBot="1" x14ac:dyDescent="0.35">
      <c r="A13" s="120" t="s">
        <v>4</v>
      </c>
      <c r="B13" s="110" t="s">
        <v>144</v>
      </c>
      <c r="C13" s="191">
        <v>407776</v>
      </c>
      <c r="D13" s="238">
        <v>398486</v>
      </c>
      <c r="E13" s="196">
        <f t="shared" si="5"/>
        <v>97.721788432865097</v>
      </c>
      <c r="F13" s="238">
        <v>2898</v>
      </c>
      <c r="G13" s="196">
        <f t="shared" si="0"/>
        <v>0.71068429726124149</v>
      </c>
      <c r="H13" s="191"/>
      <c r="I13" s="196">
        <f t="shared" si="3"/>
        <v>0</v>
      </c>
      <c r="J13" s="239">
        <v>198386.454</v>
      </c>
      <c r="K13" s="196">
        <f t="shared" si="1"/>
        <v>48.650841148081298</v>
      </c>
      <c r="L13" s="191"/>
      <c r="M13" s="196">
        <f t="shared" si="2"/>
        <v>0</v>
      </c>
      <c r="N13" s="240">
        <v>92354</v>
      </c>
      <c r="O13" s="196">
        <f t="shared" si="4"/>
        <v>22.648218629835988</v>
      </c>
      <c r="P13" s="96">
        <v>232</v>
      </c>
      <c r="Q13" s="102">
        <v>40.237836046395117</v>
      </c>
      <c r="R13" s="38"/>
    </row>
    <row r="14" spans="1:23" s="39" customFormat="1" ht="59.25" customHeight="1" thickBot="1" x14ac:dyDescent="0.35">
      <c r="A14" s="120" t="s">
        <v>5</v>
      </c>
      <c r="B14" s="110" t="s">
        <v>121</v>
      </c>
      <c r="C14" s="191">
        <v>512283</v>
      </c>
      <c r="D14" s="199">
        <v>82880</v>
      </c>
      <c r="E14" s="196">
        <f t="shared" si="5"/>
        <v>16.178557555101378</v>
      </c>
      <c r="F14" s="238">
        <v>57321</v>
      </c>
      <c r="G14" s="196">
        <f t="shared" si="0"/>
        <v>11.189323088995732</v>
      </c>
      <c r="H14" s="191"/>
      <c r="I14" s="196">
        <f>SUM(H14*100/C14)</f>
        <v>0</v>
      </c>
      <c r="J14" s="239">
        <v>5958.94</v>
      </c>
      <c r="K14" s="196">
        <f t="shared" si="1"/>
        <v>1.1632125212041</v>
      </c>
      <c r="L14" s="191"/>
      <c r="M14" s="196">
        <f t="shared" si="2"/>
        <v>0</v>
      </c>
      <c r="N14" s="240">
        <v>314342</v>
      </c>
      <c r="O14" s="196">
        <f t="shared" si="4"/>
        <v>61.361005537954604</v>
      </c>
      <c r="P14" s="96">
        <v>225</v>
      </c>
      <c r="Q14" s="102">
        <v>0.64896259143315016</v>
      </c>
      <c r="R14" s="38"/>
    </row>
    <row r="15" spans="1:23" ht="30" customHeight="1" thickBot="1" x14ac:dyDescent="0.35">
      <c r="A15" s="120" t="s">
        <v>6</v>
      </c>
      <c r="B15" s="110" t="s">
        <v>122</v>
      </c>
      <c r="C15" s="191">
        <v>5626398.7999999998</v>
      </c>
      <c r="D15" s="238">
        <v>4580725</v>
      </c>
      <c r="E15" s="192">
        <f t="shared" si="5"/>
        <v>81.414865224270983</v>
      </c>
      <c r="F15" s="238">
        <v>151862</v>
      </c>
      <c r="G15" s="192">
        <f t="shared" si="0"/>
        <v>2.6990976892715106</v>
      </c>
      <c r="H15" s="193"/>
      <c r="I15" s="192">
        <f t="shared" si="3"/>
        <v>0</v>
      </c>
      <c r="K15" s="196">
        <f t="shared" si="1"/>
        <v>0</v>
      </c>
      <c r="L15" s="248">
        <v>89693.200000000201</v>
      </c>
      <c r="M15" s="196">
        <f t="shared" si="2"/>
        <v>1.5941493518020835</v>
      </c>
      <c r="N15" s="240">
        <v>3443378</v>
      </c>
      <c r="O15" s="192">
        <f t="shared" si="4"/>
        <v>61.200389847943235</v>
      </c>
      <c r="P15" s="96">
        <v>1591</v>
      </c>
      <c r="Q15" s="102">
        <v>-0.44557836258451755</v>
      </c>
      <c r="R15" s="6"/>
    </row>
    <row r="16" spans="1:23" ht="40.5" customHeight="1" thickBot="1" x14ac:dyDescent="0.35">
      <c r="A16" s="120" t="s">
        <v>7</v>
      </c>
      <c r="B16" s="110" t="s">
        <v>111</v>
      </c>
      <c r="C16" s="191">
        <v>295979.5</v>
      </c>
      <c r="D16" s="238">
        <v>186463.3</v>
      </c>
      <c r="E16" s="192">
        <f>SUM(D16*100/C16)</f>
        <v>62.998721195217911</v>
      </c>
      <c r="F16" s="238">
        <v>72621.5</v>
      </c>
      <c r="G16" s="192">
        <f>SUM(F16*100/C16)</f>
        <v>24.535989823619541</v>
      </c>
      <c r="H16" s="193"/>
      <c r="I16" s="192">
        <f>SUM(H16*100/C16)</f>
        <v>0</v>
      </c>
      <c r="J16" s="239">
        <v>44006.8</v>
      </c>
      <c r="K16" s="192">
        <f>SUM(J16*100/C16)</f>
        <v>14.868191884910948</v>
      </c>
      <c r="L16" s="195"/>
      <c r="M16" s="192">
        <f t="shared" si="2"/>
        <v>0</v>
      </c>
      <c r="N16" s="240">
        <v>169064.9</v>
      </c>
      <c r="O16" s="192">
        <f>SUM(N16*100/C16)</f>
        <v>57.12047624919969</v>
      </c>
      <c r="P16" s="96">
        <v>105</v>
      </c>
      <c r="Q16" s="102">
        <v>7.679801752120345</v>
      </c>
      <c r="R16" s="6"/>
    </row>
    <row r="17" spans="1:18" s="39" customFormat="1" ht="41.25" customHeight="1" thickBot="1" x14ac:dyDescent="0.35">
      <c r="A17" s="120" t="s">
        <v>8</v>
      </c>
      <c r="B17" s="110" t="s">
        <v>145</v>
      </c>
      <c r="C17" s="191">
        <v>373927.3</v>
      </c>
      <c r="D17" s="238">
        <v>312664</v>
      </c>
      <c r="E17" s="192">
        <f t="shared" si="5"/>
        <v>83.616253747720478</v>
      </c>
      <c r="F17" s="195"/>
      <c r="G17" s="192">
        <f t="shared" si="0"/>
        <v>0</v>
      </c>
      <c r="H17" s="193"/>
      <c r="I17" s="192">
        <f t="shared" si="3"/>
        <v>0</v>
      </c>
      <c r="J17" s="239">
        <v>28983.1</v>
      </c>
      <c r="K17" s="192">
        <f>SUM(J17*100/C17)</f>
        <v>7.7509986566907525</v>
      </c>
      <c r="L17" s="195"/>
      <c r="M17" s="192">
        <f t="shared" si="2"/>
        <v>0</v>
      </c>
      <c r="N17" s="240">
        <v>201271.5</v>
      </c>
      <c r="O17" s="192">
        <f t="shared" si="4"/>
        <v>53.826372131695123</v>
      </c>
      <c r="P17" s="96">
        <v>135</v>
      </c>
      <c r="Q17" s="102">
        <v>3.8211935957949743</v>
      </c>
      <c r="R17" s="38"/>
    </row>
    <row r="18" spans="1:18" s="39" customFormat="1" ht="41.25" customHeight="1" thickBot="1" x14ac:dyDescent="0.35">
      <c r="A18" s="120" t="s">
        <v>9</v>
      </c>
      <c r="B18" s="246" t="s">
        <v>146</v>
      </c>
      <c r="C18" s="191">
        <v>191762</v>
      </c>
      <c r="D18" s="238">
        <v>157455</v>
      </c>
      <c r="E18" s="192">
        <f t="shared" si="5"/>
        <v>82.109594184457819</v>
      </c>
      <c r="F18" s="238">
        <v>16395.3</v>
      </c>
      <c r="G18" s="197">
        <f t="shared" si="0"/>
        <v>8.5498169606074192</v>
      </c>
      <c r="H18" s="198"/>
      <c r="I18" s="197">
        <f t="shared" si="3"/>
        <v>0</v>
      </c>
      <c r="J18" s="239">
        <v>8314.0619999999799</v>
      </c>
      <c r="K18" s="192">
        <f>SUM(J18*100/C18)</f>
        <v>4.3356149810702744</v>
      </c>
      <c r="L18" s="245"/>
      <c r="M18" s="197">
        <f t="shared" si="2"/>
        <v>0</v>
      </c>
      <c r="N18" s="240">
        <v>135478</v>
      </c>
      <c r="O18" s="192">
        <f t="shared" si="4"/>
        <v>70.649033698021512</v>
      </c>
      <c r="P18" s="96">
        <v>137</v>
      </c>
      <c r="Q18" s="102">
        <v>0.20688025753488609</v>
      </c>
      <c r="R18" s="38"/>
    </row>
    <row r="19" spans="1:18" s="39" customFormat="1" ht="56.25" customHeight="1" thickBot="1" x14ac:dyDescent="0.35">
      <c r="A19" s="121" t="s">
        <v>10</v>
      </c>
      <c r="B19" s="110" t="s">
        <v>112</v>
      </c>
      <c r="C19" s="191">
        <v>2425145</v>
      </c>
      <c r="D19" s="238">
        <v>1119286</v>
      </c>
      <c r="E19" s="192">
        <f>SUM(D19*100/C19)</f>
        <v>46.153364025656195</v>
      </c>
      <c r="F19" s="238">
        <v>887451</v>
      </c>
      <c r="G19" s="197">
        <f>SUM(F19*100/C19)</f>
        <v>36.593729447105225</v>
      </c>
      <c r="H19" s="198"/>
      <c r="I19" s="197">
        <f>SUM(H19*100/C19)</f>
        <v>0</v>
      </c>
      <c r="J19" s="239">
        <v>8914.2199999999993</v>
      </c>
      <c r="K19" s="192">
        <f>SUM(J19*100/C19)</f>
        <v>0.36757472233619015</v>
      </c>
      <c r="L19" s="200"/>
      <c r="M19" s="197">
        <f>SUM(L19*100/C19)</f>
        <v>0</v>
      </c>
      <c r="N19" s="247">
        <v>1496785</v>
      </c>
      <c r="O19" s="192">
        <f>SUM(N19*100/C19)</f>
        <v>61.719402345014423</v>
      </c>
      <c r="P19" s="96">
        <v>525</v>
      </c>
      <c r="Q19" s="102">
        <v>8.4380706431016111E-2</v>
      </c>
      <c r="R19" s="38"/>
    </row>
    <row r="20" spans="1:18" s="39" customFormat="1" ht="41.25" customHeight="1" thickBot="1" x14ac:dyDescent="0.35">
      <c r="A20" s="121" t="s">
        <v>11</v>
      </c>
      <c r="B20" s="110" t="s">
        <v>113</v>
      </c>
      <c r="C20" s="191">
        <v>432283</v>
      </c>
      <c r="D20" s="238">
        <v>401527</v>
      </c>
      <c r="E20" s="192">
        <f t="shared" si="5"/>
        <v>92.885216397591392</v>
      </c>
      <c r="F20" s="238">
        <v>11170</v>
      </c>
      <c r="G20" s="197">
        <f t="shared" si="0"/>
        <v>2.5839554180941651</v>
      </c>
      <c r="H20" s="198"/>
      <c r="I20" s="197">
        <f t="shared" si="3"/>
        <v>0</v>
      </c>
      <c r="J20" s="200"/>
      <c r="K20" s="192">
        <f>SUM(J20*100/C20)</f>
        <v>0</v>
      </c>
      <c r="L20" s="248">
        <v>1242</v>
      </c>
      <c r="M20" s="197">
        <f t="shared" si="2"/>
        <v>0.28731178417842018</v>
      </c>
      <c r="N20" s="240">
        <v>318900</v>
      </c>
      <c r="O20" s="192">
        <f t="shared" si="4"/>
        <v>73.771117531802076</v>
      </c>
      <c r="P20" s="96">
        <v>334</v>
      </c>
      <c r="Q20" s="102">
        <v>-0.33591535582145099</v>
      </c>
      <c r="R20" s="38"/>
    </row>
    <row r="21" spans="1:18" x14ac:dyDescent="0.3">
      <c r="A21" s="41"/>
      <c r="B21" s="42" t="s">
        <v>18</v>
      </c>
      <c r="C21" s="201">
        <v>13187589.370000001</v>
      </c>
      <c r="D21" s="201">
        <v>8076362.2000000002</v>
      </c>
      <c r="E21" s="192">
        <v>61.242141936665405</v>
      </c>
      <c r="F21" s="201">
        <v>1217714.8</v>
      </c>
      <c r="G21" s="197">
        <v>9.2337937270790214</v>
      </c>
      <c r="H21" s="202"/>
      <c r="I21" s="203">
        <v>0</v>
      </c>
      <c r="J21" s="204">
        <v>480205.89317599969</v>
      </c>
      <c r="K21" s="192">
        <v>3.6413470248656949</v>
      </c>
      <c r="L21" s="205">
        <v>134764.10000000021</v>
      </c>
      <c r="M21" s="197">
        <v>1.0219009420066603</v>
      </c>
      <c r="N21" s="205">
        <v>7528601.6760000009</v>
      </c>
      <c r="O21" s="192">
        <v>57.08853577990957</v>
      </c>
      <c r="P21" s="204">
        <v>3978</v>
      </c>
      <c r="Q21" s="206">
        <v>4.7530000000000001</v>
      </c>
    </row>
    <row r="22" spans="1:18" s="10" customFormat="1" ht="16.5" x14ac:dyDescent="0.3"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50"/>
    </row>
    <row r="23" spans="1:18" x14ac:dyDescent="0.3"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</row>
    <row r="24" spans="1:18" x14ac:dyDescent="0.3"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</row>
  </sheetData>
  <protectedRanges>
    <protectedRange sqref="F9" name="Range2_1_2_1_1"/>
    <protectedRange sqref="F12" name="Range2_1_2_1_2_3"/>
    <protectedRange sqref="D9" name="Range2_1_2_1_3"/>
    <protectedRange sqref="D14" name="Range2_1_2_1_2_14"/>
    <protectedRange sqref="D11" name="Range2_1_2_1_2"/>
    <protectedRange sqref="F11" name="Range2_1_2_1_2_1"/>
    <protectedRange sqref="D12" name="Range2_1_2_1_2_2"/>
    <protectedRange sqref="D13" name="Range2_1_2_1_2_4"/>
    <protectedRange sqref="F13" name="Range2_1_2_1_2_6"/>
    <protectedRange sqref="F14" name="Range2_1_2_1_2_8"/>
    <protectedRange sqref="D15" name="Range2_1_2_1_2_9"/>
    <protectedRange sqref="F15" name="Range2_1_2_1_2_20"/>
    <protectedRange sqref="D16" name="Range2_1_2_1_2_21"/>
    <protectedRange sqref="F16" name="Range2_1_2_1_2_25"/>
    <protectedRange sqref="D17" name="Range2_1_2_1_2_26"/>
    <protectedRange sqref="D18" name="Range2_1_2_1_2_27"/>
    <protectedRange sqref="F18" name="Range2_1_2_1_2_28"/>
    <protectedRange sqref="D19" name="Range2_1_2_1_2_29"/>
    <protectedRange sqref="F19" name="Range2_1_2_1_2_31"/>
    <protectedRange sqref="D20" name="Range2_1_2_1_2_32"/>
    <protectedRange sqref="F20" name="Range2_1_2_1_2_33"/>
  </protectedRanges>
  <mergeCells count="20">
    <mergeCell ref="J1:P1"/>
    <mergeCell ref="A2:P2"/>
    <mergeCell ref="N3:Q3"/>
    <mergeCell ref="A5:A7"/>
    <mergeCell ref="B5:B7"/>
    <mergeCell ref="C5:C7"/>
    <mergeCell ref="D5:D7"/>
    <mergeCell ref="E5:E7"/>
    <mergeCell ref="F5:F7"/>
    <mergeCell ref="G5:G7"/>
    <mergeCell ref="N5:N7"/>
    <mergeCell ref="O5:O6"/>
    <mergeCell ref="P5:P7"/>
    <mergeCell ref="Q5:Q6"/>
    <mergeCell ref="H5:H7"/>
    <mergeCell ref="I5:I7"/>
    <mergeCell ref="J5:J7"/>
    <mergeCell ref="K5:K6"/>
    <mergeCell ref="L5:L7"/>
    <mergeCell ref="M5:M6"/>
  </mergeCells>
  <pageMargins left="0.3" right="0.2" top="0.2" bottom="0.24" header="0.31496062992125984" footer="0.31496062992125984"/>
  <pageSetup paperSize="9" orientation="landscape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opLeftCell="A8" workbookViewId="0">
      <selection activeCell="C12" sqref="C12:Q12"/>
    </sheetView>
  </sheetViews>
  <sheetFormatPr defaultRowHeight="17.25" x14ac:dyDescent="0.3"/>
  <cols>
    <col min="1" max="1" width="3.875" style="1" customWidth="1"/>
    <col min="2" max="2" width="23.375" style="1" customWidth="1"/>
    <col min="3" max="3" width="8.875" style="1" customWidth="1"/>
    <col min="4" max="4" width="10.125" style="1" customWidth="1"/>
    <col min="5" max="5" width="7.375" style="1" customWidth="1"/>
    <col min="6" max="6" width="8.75" style="1" customWidth="1"/>
    <col min="7" max="7" width="6.875" style="1" customWidth="1"/>
    <col min="8" max="8" width="6.625" style="1" customWidth="1"/>
    <col min="9" max="9" width="6.375" style="1" customWidth="1"/>
    <col min="10" max="10" width="7.5" style="1" customWidth="1"/>
    <col min="11" max="11" width="6.625" style="1" customWidth="1"/>
    <col min="12" max="12" width="5.5" style="1" customWidth="1"/>
    <col min="13" max="13" width="5.625" style="1" customWidth="1"/>
    <col min="14" max="14" width="9" style="1" customWidth="1"/>
    <col min="15" max="15" width="6.625" style="1" customWidth="1"/>
    <col min="16" max="16" width="5.375" style="1" customWidth="1"/>
    <col min="17" max="17" width="5.625" style="1" customWidth="1"/>
    <col min="18" max="18" width="25.75" style="1" customWidth="1"/>
    <col min="19" max="19" width="10.375" style="1" customWidth="1"/>
    <col min="20" max="20" width="10.875" style="1" customWidth="1"/>
    <col min="21" max="16384" width="9" style="1"/>
  </cols>
  <sheetData>
    <row r="1" spans="1:18" ht="45" customHeight="1" x14ac:dyDescent="0.3">
      <c r="J1" s="253"/>
      <c r="K1" s="253"/>
      <c r="L1" s="253"/>
      <c r="M1" s="253"/>
      <c r="N1" s="253"/>
      <c r="O1" s="253"/>
      <c r="P1" s="253"/>
      <c r="Q1" s="2"/>
      <c r="R1" s="2"/>
    </row>
    <row r="2" spans="1:18" ht="59.25" customHeight="1" x14ac:dyDescent="0.3">
      <c r="A2" s="254" t="s">
        <v>142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11"/>
    </row>
    <row r="3" spans="1:18" ht="38.25" customHeight="1" x14ac:dyDescent="0.3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258" t="s">
        <v>109</v>
      </c>
      <c r="O3" s="255"/>
      <c r="P3" s="255"/>
      <c r="Q3" s="255"/>
    </row>
    <row r="4" spans="1:18" x14ac:dyDescent="0.3">
      <c r="B4" s="3"/>
      <c r="P4" s="1" t="s">
        <v>42</v>
      </c>
      <c r="Q4" s="7"/>
    </row>
    <row r="5" spans="1:18" ht="27.75" customHeight="1" x14ac:dyDescent="0.3">
      <c r="A5" s="256" t="s">
        <v>16</v>
      </c>
      <c r="B5" s="257" t="s">
        <v>17</v>
      </c>
      <c r="C5" s="252" t="s">
        <v>32</v>
      </c>
      <c r="D5" s="250" t="s">
        <v>34</v>
      </c>
      <c r="E5" s="251" t="s">
        <v>35</v>
      </c>
      <c r="F5" s="250" t="s">
        <v>36</v>
      </c>
      <c r="G5" s="251" t="s">
        <v>35</v>
      </c>
      <c r="H5" s="250" t="s">
        <v>37</v>
      </c>
      <c r="I5" s="251" t="s">
        <v>35</v>
      </c>
      <c r="J5" s="252" t="s">
        <v>38</v>
      </c>
      <c r="K5" s="251" t="s">
        <v>35</v>
      </c>
      <c r="L5" s="252" t="s">
        <v>39</v>
      </c>
      <c r="M5" s="251" t="s">
        <v>35</v>
      </c>
      <c r="N5" s="250" t="s">
        <v>40</v>
      </c>
      <c r="O5" s="251" t="s">
        <v>35</v>
      </c>
      <c r="P5" s="252" t="s">
        <v>41</v>
      </c>
      <c r="Q5" s="251" t="s">
        <v>116</v>
      </c>
    </row>
    <row r="6" spans="1:18" ht="78" customHeight="1" x14ac:dyDescent="0.3">
      <c r="A6" s="256"/>
      <c r="B6" s="257"/>
      <c r="C6" s="252"/>
      <c r="D6" s="250"/>
      <c r="E6" s="251"/>
      <c r="F6" s="250"/>
      <c r="G6" s="251"/>
      <c r="H6" s="250"/>
      <c r="I6" s="251"/>
      <c r="J6" s="252"/>
      <c r="K6" s="251"/>
      <c r="L6" s="252"/>
      <c r="M6" s="251"/>
      <c r="N6" s="250"/>
      <c r="O6" s="251"/>
      <c r="P6" s="252"/>
      <c r="Q6" s="251"/>
    </row>
    <row r="7" spans="1:18" ht="13.5" hidden="1" customHeight="1" x14ac:dyDescent="0.3">
      <c r="A7" s="256"/>
      <c r="B7" s="257"/>
      <c r="C7" s="252"/>
      <c r="D7" s="250"/>
      <c r="E7" s="251"/>
      <c r="F7" s="250"/>
      <c r="G7" s="251"/>
      <c r="H7" s="250"/>
      <c r="I7" s="251"/>
      <c r="J7" s="252"/>
      <c r="K7" s="20"/>
      <c r="L7" s="252"/>
      <c r="M7" s="20"/>
      <c r="N7" s="250"/>
      <c r="O7" s="20"/>
      <c r="P7" s="252"/>
      <c r="Q7" s="20"/>
    </row>
    <row r="8" spans="1:18" s="5" customFormat="1" ht="14.25" customHeight="1" thickBot="1" x14ac:dyDescent="0.35">
      <c r="A8" s="15">
        <v>1</v>
      </c>
      <c r="B8" s="61">
        <v>2</v>
      </c>
      <c r="C8" s="61">
        <v>3</v>
      </c>
      <c r="D8" s="61">
        <v>4</v>
      </c>
      <c r="E8" s="62">
        <v>5</v>
      </c>
      <c r="F8" s="61">
        <v>6</v>
      </c>
      <c r="G8" s="62">
        <v>7</v>
      </c>
      <c r="H8" s="61">
        <v>8</v>
      </c>
      <c r="I8" s="62">
        <v>9</v>
      </c>
      <c r="J8" s="61">
        <v>10</v>
      </c>
      <c r="K8" s="62">
        <v>11</v>
      </c>
      <c r="L8" s="61">
        <v>12</v>
      </c>
      <c r="M8" s="62">
        <v>13</v>
      </c>
      <c r="N8" s="61">
        <v>14</v>
      </c>
      <c r="O8" s="62">
        <v>15</v>
      </c>
      <c r="P8" s="63">
        <v>16</v>
      </c>
      <c r="Q8" s="62">
        <v>17</v>
      </c>
      <c r="R8" s="4"/>
    </row>
    <row r="9" spans="1:18" ht="44.25" customHeight="1" thickBot="1" x14ac:dyDescent="0.35">
      <c r="A9" s="139" t="s">
        <v>0</v>
      </c>
      <c r="B9" s="140" t="s">
        <v>75</v>
      </c>
      <c r="C9" s="141">
        <v>247099.5</v>
      </c>
      <c r="D9" s="238">
        <v>189270.5</v>
      </c>
      <c r="E9" s="83">
        <f>SUM(D9*100/C9)</f>
        <v>76.5968769665661</v>
      </c>
      <c r="F9" s="238">
        <v>27870.3</v>
      </c>
      <c r="G9" s="83">
        <f>SUM(F9*100/C9)</f>
        <v>11.278978711005081</v>
      </c>
      <c r="H9" s="84"/>
      <c r="I9" s="83">
        <f>SUM(H9*100/C9)</f>
        <v>0</v>
      </c>
      <c r="J9" s="239">
        <v>2435.3000000000002</v>
      </c>
      <c r="K9" s="85">
        <f>SUM(J9*100/C9)</f>
        <v>0.98555440217402313</v>
      </c>
      <c r="L9" s="142"/>
      <c r="M9" s="83">
        <f>SUM(L9*100/C9)</f>
        <v>0</v>
      </c>
      <c r="N9" s="240">
        <v>190274.2</v>
      </c>
      <c r="O9" s="83">
        <f>SUM(N9*100/C9)</f>
        <v>77.003069613657658</v>
      </c>
      <c r="P9" s="97">
        <v>177</v>
      </c>
      <c r="Q9" s="102">
        <v>0.80416967573995135</v>
      </c>
      <c r="R9" s="18"/>
    </row>
    <row r="10" spans="1:18" ht="43.5" customHeight="1" thickBot="1" x14ac:dyDescent="0.35">
      <c r="A10" s="139" t="s">
        <v>1</v>
      </c>
      <c r="B10" s="140" t="s">
        <v>76</v>
      </c>
      <c r="C10" s="143">
        <v>113185.3</v>
      </c>
      <c r="D10" s="238">
        <v>93381.5</v>
      </c>
      <c r="E10" s="83">
        <f>SUM(D10*100/C10)</f>
        <v>82.503204921487153</v>
      </c>
      <c r="F10" s="238">
        <v>13750</v>
      </c>
      <c r="G10" s="83">
        <f>SUM(F10*100/C10)</f>
        <v>12.148220661163595</v>
      </c>
      <c r="H10" s="84"/>
      <c r="I10" s="83">
        <f>SUM(H10*100/C10)</f>
        <v>0</v>
      </c>
      <c r="J10" s="239">
        <v>96</v>
      </c>
      <c r="K10" s="85">
        <f>SUM(J10*100/C10)</f>
        <v>8.4816667888851283E-2</v>
      </c>
      <c r="L10" s="142"/>
      <c r="M10" s="83">
        <f>SUM(L10*100/C10)</f>
        <v>0</v>
      </c>
      <c r="N10" s="240">
        <v>93103.4</v>
      </c>
      <c r="O10" s="83">
        <f>SUM(N10*100/C10)</f>
        <v>82.257501636696631</v>
      </c>
      <c r="P10" s="243">
        <v>130</v>
      </c>
      <c r="Q10" s="102">
        <v>3.2821242181450189E-2</v>
      </c>
      <c r="R10" s="6"/>
    </row>
    <row r="11" spans="1:18" ht="45.75" customHeight="1" thickBot="1" x14ac:dyDescent="0.35">
      <c r="A11" s="139" t="s">
        <v>2</v>
      </c>
      <c r="B11" s="140" t="s">
        <v>77</v>
      </c>
      <c r="C11" s="141">
        <v>58581.4</v>
      </c>
      <c r="D11" s="238">
        <v>45408.4</v>
      </c>
      <c r="E11" s="83">
        <f>SUM(D11*100/C11)</f>
        <v>77.513340411803057</v>
      </c>
      <c r="F11" s="238">
        <v>1457.9</v>
      </c>
      <c r="G11" s="144">
        <f>SUM(F11*100/C11)</f>
        <v>2.4886738794224788</v>
      </c>
      <c r="H11" s="145"/>
      <c r="I11" s="144">
        <f>SUM(H11*100/C11)</f>
        <v>0</v>
      </c>
      <c r="J11" s="239">
        <v>2487.5</v>
      </c>
      <c r="K11" s="146">
        <f>SUM(J11*100/C11)</f>
        <v>4.2462283250314945</v>
      </c>
      <c r="L11" s="142"/>
      <c r="M11" s="144">
        <f>SUM(L11*100/C11)</f>
        <v>0</v>
      </c>
      <c r="N11" s="240">
        <v>32120.9</v>
      </c>
      <c r="O11" s="144">
        <f>SUM(N11*100/C11)</f>
        <v>54.831226293670007</v>
      </c>
      <c r="P11" s="243">
        <v>28</v>
      </c>
      <c r="Q11" s="102">
        <v>1.6128404795404296</v>
      </c>
      <c r="R11" s="6"/>
    </row>
    <row r="12" spans="1:18" ht="29.25" customHeight="1" x14ac:dyDescent="0.3">
      <c r="A12" s="86"/>
      <c r="B12" s="87" t="s">
        <v>18</v>
      </c>
      <c r="C12" s="88">
        <v>418866.2</v>
      </c>
      <c r="D12" s="88">
        <v>328060.40000000002</v>
      </c>
      <c r="E12" s="83">
        <v>78.321048583055884</v>
      </c>
      <c r="F12" s="88">
        <v>43078.200000000004</v>
      </c>
      <c r="G12" s="144">
        <v>10.284477477533398</v>
      </c>
      <c r="H12" s="88"/>
      <c r="I12" s="144">
        <v>0</v>
      </c>
      <c r="J12" s="88">
        <v>5018.8</v>
      </c>
      <c r="K12" s="146">
        <v>1.1981869150578395</v>
      </c>
      <c r="L12" s="88"/>
      <c r="M12" s="144">
        <v>0</v>
      </c>
      <c r="N12" s="141">
        <v>315498.5</v>
      </c>
      <c r="O12" s="144">
        <v>75.322024073558566</v>
      </c>
      <c r="P12" s="89">
        <v>335</v>
      </c>
      <c r="Q12" s="133">
        <v>0.81699999999999995</v>
      </c>
      <c r="R12" s="9"/>
    </row>
    <row r="14" spans="1:18" s="10" customFormat="1" ht="16.5" x14ac:dyDescent="0.3"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</row>
    <row r="15" spans="1:18" x14ac:dyDescent="0.3"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18" x14ac:dyDescent="0.3"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</sheetData>
  <protectedRanges>
    <protectedRange sqref="D9" name="Range2_1_2_1"/>
    <protectedRange sqref="F9" name="Range2_1_2_1_1"/>
    <protectedRange sqref="D10" name="Range2_1_2_1_2"/>
    <protectedRange sqref="F10" name="Range2_1_2_1_2_1"/>
    <protectedRange sqref="D11" name="Range2_1_2_1_2_2"/>
    <protectedRange sqref="F11" name="Range2_1_2_1_2_3"/>
  </protectedRanges>
  <mergeCells count="20">
    <mergeCell ref="F5:F7"/>
    <mergeCell ref="G5:G7"/>
    <mergeCell ref="H5:H7"/>
    <mergeCell ref="I5:I7"/>
    <mergeCell ref="P5:P7"/>
    <mergeCell ref="Q5:Q6"/>
    <mergeCell ref="L5:L7"/>
    <mergeCell ref="M5:M6"/>
    <mergeCell ref="N5:N7"/>
    <mergeCell ref="O5:O6"/>
    <mergeCell ref="J5:J7"/>
    <mergeCell ref="K5:K6"/>
    <mergeCell ref="J1:P1"/>
    <mergeCell ref="A2:P2"/>
    <mergeCell ref="N3:Q3"/>
    <mergeCell ref="A5:A7"/>
    <mergeCell ref="B5:B7"/>
    <mergeCell ref="C5:C7"/>
    <mergeCell ref="D5:D7"/>
    <mergeCell ref="E5:E7"/>
  </mergeCells>
  <pageMargins left="0.2" right="0.2" top="0.35" bottom="0.21" header="0.31496062992125984" footer="0.31496062992125984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topLeftCell="A11" workbookViewId="0">
      <selection activeCell="J3" sqref="J3"/>
    </sheetView>
  </sheetViews>
  <sheetFormatPr defaultRowHeight="17.25" x14ac:dyDescent="0.3"/>
  <cols>
    <col min="1" max="1" width="3.875" style="1" customWidth="1"/>
    <col min="2" max="2" width="23.375" style="1" customWidth="1"/>
    <col min="3" max="3" width="9.5" style="1" customWidth="1"/>
    <col min="4" max="4" width="10.125" style="1" customWidth="1"/>
    <col min="5" max="5" width="7.375" style="1" customWidth="1"/>
    <col min="6" max="6" width="8.75" style="1" customWidth="1"/>
    <col min="7" max="7" width="6.875" style="1" customWidth="1"/>
    <col min="8" max="8" width="9.25" style="1" customWidth="1"/>
    <col min="9" max="9" width="6.375" style="1" customWidth="1"/>
    <col min="10" max="10" width="7.5" style="1" customWidth="1"/>
    <col min="11" max="11" width="6.625" style="1" customWidth="1"/>
    <col min="12" max="12" width="6.25" style="1" customWidth="1"/>
    <col min="13" max="13" width="5.625" style="1" customWidth="1"/>
    <col min="14" max="14" width="9" style="1" customWidth="1"/>
    <col min="15" max="15" width="6.625" style="1" customWidth="1"/>
    <col min="16" max="16" width="5.875" style="1" customWidth="1"/>
    <col min="17" max="17" width="8.125" style="1" customWidth="1"/>
    <col min="18" max="18" width="9.875" style="1" customWidth="1"/>
    <col min="19" max="19" width="10.375" style="1" customWidth="1"/>
    <col min="20" max="20" width="10.875" style="1" customWidth="1"/>
    <col min="21" max="16384" width="9" style="1"/>
  </cols>
  <sheetData>
    <row r="1" spans="1:18" ht="45" customHeight="1" x14ac:dyDescent="0.3">
      <c r="J1" s="253"/>
      <c r="K1" s="253"/>
      <c r="L1" s="253"/>
      <c r="M1" s="253"/>
      <c r="N1" s="253"/>
      <c r="O1" s="253"/>
      <c r="P1" s="253"/>
      <c r="Q1" s="2"/>
      <c r="R1" s="2"/>
    </row>
    <row r="2" spans="1:18" ht="59.25" customHeight="1" x14ac:dyDescent="0.3">
      <c r="A2" s="254" t="s">
        <v>143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11"/>
    </row>
    <row r="3" spans="1:18" ht="38.25" customHeight="1" x14ac:dyDescent="0.3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258" t="s">
        <v>110</v>
      </c>
      <c r="O3" s="258"/>
      <c r="P3" s="258"/>
      <c r="Q3" s="258"/>
    </row>
    <row r="4" spans="1:18" x14ac:dyDescent="0.3">
      <c r="B4" s="3"/>
      <c r="P4" s="1" t="s">
        <v>42</v>
      </c>
      <c r="Q4" s="7"/>
    </row>
    <row r="5" spans="1:18" ht="27.75" customHeight="1" x14ac:dyDescent="0.3">
      <c r="A5" s="256" t="s">
        <v>16</v>
      </c>
      <c r="B5" s="257" t="s">
        <v>17</v>
      </c>
      <c r="C5" s="252" t="s">
        <v>32</v>
      </c>
      <c r="D5" s="250" t="s">
        <v>34</v>
      </c>
      <c r="E5" s="251" t="s">
        <v>35</v>
      </c>
      <c r="F5" s="250" t="s">
        <v>36</v>
      </c>
      <c r="G5" s="251" t="s">
        <v>35</v>
      </c>
      <c r="H5" s="250" t="s">
        <v>37</v>
      </c>
      <c r="I5" s="251" t="s">
        <v>35</v>
      </c>
      <c r="J5" s="252" t="s">
        <v>38</v>
      </c>
      <c r="K5" s="251" t="s">
        <v>35</v>
      </c>
      <c r="L5" s="252" t="s">
        <v>39</v>
      </c>
      <c r="M5" s="251" t="s">
        <v>35</v>
      </c>
      <c r="N5" s="250" t="s">
        <v>40</v>
      </c>
      <c r="O5" s="251" t="s">
        <v>35</v>
      </c>
      <c r="P5" s="252" t="s">
        <v>41</v>
      </c>
      <c r="Q5" s="251" t="s">
        <v>116</v>
      </c>
    </row>
    <row r="6" spans="1:18" ht="78" customHeight="1" x14ac:dyDescent="0.3">
      <c r="A6" s="256"/>
      <c r="B6" s="257"/>
      <c r="C6" s="252"/>
      <c r="D6" s="250"/>
      <c r="E6" s="251"/>
      <c r="F6" s="250"/>
      <c r="G6" s="251"/>
      <c r="H6" s="250"/>
      <c r="I6" s="251"/>
      <c r="J6" s="252"/>
      <c r="K6" s="251"/>
      <c r="L6" s="252"/>
      <c r="M6" s="251"/>
      <c r="N6" s="250"/>
      <c r="O6" s="251"/>
      <c r="P6" s="252"/>
      <c r="Q6" s="251"/>
    </row>
    <row r="7" spans="1:18" ht="13.5" hidden="1" customHeight="1" x14ac:dyDescent="0.3">
      <c r="A7" s="256"/>
      <c r="B7" s="257"/>
      <c r="C7" s="252"/>
      <c r="D7" s="250"/>
      <c r="E7" s="251"/>
      <c r="F7" s="250"/>
      <c r="G7" s="251"/>
      <c r="H7" s="250"/>
      <c r="I7" s="251"/>
      <c r="J7" s="252"/>
      <c r="K7" s="20"/>
      <c r="L7" s="252"/>
      <c r="M7" s="20"/>
      <c r="N7" s="250"/>
      <c r="O7" s="20"/>
      <c r="P7" s="252"/>
      <c r="Q7" s="20"/>
    </row>
    <row r="8" spans="1:18" s="5" customFormat="1" ht="14.25" customHeight="1" thickBot="1" x14ac:dyDescent="0.35">
      <c r="A8" s="15">
        <v>1</v>
      </c>
      <c r="B8" s="15">
        <v>2</v>
      </c>
      <c r="C8" s="15">
        <v>3</v>
      </c>
      <c r="D8" s="15">
        <v>4</v>
      </c>
      <c r="E8" s="19">
        <v>5</v>
      </c>
      <c r="F8" s="15">
        <v>6</v>
      </c>
      <c r="G8" s="19">
        <v>7</v>
      </c>
      <c r="H8" s="15">
        <v>8</v>
      </c>
      <c r="I8" s="19">
        <v>9</v>
      </c>
      <c r="J8" s="15">
        <v>10</v>
      </c>
      <c r="K8" s="19">
        <v>11</v>
      </c>
      <c r="L8" s="15">
        <v>12</v>
      </c>
      <c r="M8" s="19">
        <v>13</v>
      </c>
      <c r="N8" s="15">
        <v>14</v>
      </c>
      <c r="O8" s="19">
        <v>15</v>
      </c>
      <c r="P8" s="17">
        <v>16</v>
      </c>
      <c r="Q8" s="19">
        <v>17</v>
      </c>
      <c r="R8" s="4"/>
    </row>
    <row r="9" spans="1:18" ht="49.5" customHeight="1" thickBot="1" x14ac:dyDescent="0.35">
      <c r="A9" s="111">
        <v>1</v>
      </c>
      <c r="B9" s="47" t="s">
        <v>43</v>
      </c>
      <c r="C9" s="21">
        <v>280996.5</v>
      </c>
      <c r="D9" s="241">
        <v>196876.1</v>
      </c>
      <c r="E9" s="22">
        <f>SUM(D9*100/C9)</f>
        <v>70.063541716711768</v>
      </c>
      <c r="F9" s="241">
        <v>57161.3</v>
      </c>
      <c r="G9" s="22">
        <f>SUM(F9*100/C9)</f>
        <v>20.342353018631904</v>
      </c>
      <c r="H9" s="241">
        <v>2090</v>
      </c>
      <c r="I9" s="22">
        <f>SUM(H9*100/C9)</f>
        <v>0.74378150617534378</v>
      </c>
      <c r="J9" s="242">
        <v>8025.2</v>
      </c>
      <c r="K9" s="22">
        <f>SUM(J9*100/C9)</f>
        <v>2.8559786331858228</v>
      </c>
      <c r="L9" s="21"/>
      <c r="M9" s="22"/>
      <c r="N9" s="241">
        <v>201809</v>
      </c>
      <c r="O9" s="22">
        <f>SUM(N9*100/C9)</f>
        <v>71.819044009444951</v>
      </c>
      <c r="P9" s="96">
        <v>153</v>
      </c>
      <c r="Q9" s="102">
        <v>0.97444805875052887</v>
      </c>
      <c r="R9" s="18"/>
    </row>
    <row r="10" spans="1:18" ht="45.75" customHeight="1" thickBot="1" x14ac:dyDescent="0.35">
      <c r="A10" s="25" t="s">
        <v>1</v>
      </c>
      <c r="B10" s="47" t="s">
        <v>44</v>
      </c>
      <c r="C10" s="21">
        <v>227812.2</v>
      </c>
      <c r="D10" s="241">
        <v>157311.4</v>
      </c>
      <c r="E10" s="22">
        <f>SUM(D10*100/C10)</f>
        <v>69.053106023294617</v>
      </c>
      <c r="F10" s="241">
        <v>45425.8</v>
      </c>
      <c r="G10" s="22">
        <f>SUM(F10*100/C10)</f>
        <v>19.940020771495117</v>
      </c>
      <c r="H10" s="241">
        <v>1795</v>
      </c>
      <c r="I10" s="22">
        <f>SUM(H10*100/C10)</f>
        <v>0.7879297070130572</v>
      </c>
      <c r="J10" s="242">
        <v>5266.2</v>
      </c>
      <c r="K10" s="22">
        <f>SUM(J10*100/C10)</f>
        <v>2.3116409042184745</v>
      </c>
      <c r="L10" s="23"/>
      <c r="M10" s="22"/>
      <c r="N10" s="241">
        <v>158966.20000000001</v>
      </c>
      <c r="O10" s="22">
        <f>SUM(N10*100/C10)</f>
        <v>69.779493811130394</v>
      </c>
      <c r="P10" s="244">
        <v>158</v>
      </c>
      <c r="Q10" s="102">
        <v>0.71699618056779968</v>
      </c>
      <c r="R10" s="6"/>
    </row>
    <row r="11" spans="1:18" s="14" customFormat="1" ht="42.75" customHeight="1" thickBot="1" x14ac:dyDescent="0.35">
      <c r="A11" s="25" t="s">
        <v>2</v>
      </c>
      <c r="B11" s="47" t="s">
        <v>45</v>
      </c>
      <c r="C11" s="21">
        <v>207616.4</v>
      </c>
      <c r="D11" s="241">
        <v>123365.8</v>
      </c>
      <c r="E11" s="22">
        <f>SUM(D11*100/C11)</f>
        <v>59.420065081563884</v>
      </c>
      <c r="F11" s="241">
        <v>60548.6</v>
      </c>
      <c r="G11" s="22">
        <f>SUM(F11*100/C11)</f>
        <v>29.163688417677989</v>
      </c>
      <c r="H11" s="21"/>
      <c r="I11" s="22">
        <f>SUM(H11*100/C11)</f>
        <v>0</v>
      </c>
      <c r="J11" s="242">
        <v>11254.3</v>
      </c>
      <c r="K11" s="22">
        <f>SUM(J11*100/C11)</f>
        <v>5.4207182091588146</v>
      </c>
      <c r="L11" s="225"/>
      <c r="M11" s="22">
        <f>SUM(L11*100/C11)</f>
        <v>0</v>
      </c>
      <c r="N11" s="241">
        <v>105446.2</v>
      </c>
      <c r="O11" s="22">
        <f>SUM(N11*100/C11)</f>
        <v>50.788955015114418</v>
      </c>
      <c r="P11" s="244">
        <v>92</v>
      </c>
      <c r="Q11" s="102">
        <v>22.310394455655953</v>
      </c>
      <c r="R11" s="30"/>
    </row>
    <row r="12" spans="1:18" ht="29.25" customHeight="1" thickBot="1" x14ac:dyDescent="0.35">
      <c r="A12" s="16"/>
      <c r="B12" s="26" t="s">
        <v>18</v>
      </c>
      <c r="C12" s="27">
        <v>716425.1</v>
      </c>
      <c r="D12" s="27">
        <v>477553.3</v>
      </c>
      <c r="E12" s="22">
        <v>66.657812519410612</v>
      </c>
      <c r="F12" s="27">
        <v>163135.70000000001</v>
      </c>
      <c r="G12" s="22">
        <v>22.770796277238198</v>
      </c>
      <c r="H12" s="27">
        <v>3885</v>
      </c>
      <c r="I12" s="22">
        <v>0.54227580803631814</v>
      </c>
      <c r="J12" s="27">
        <v>24545.699999999997</v>
      </c>
      <c r="K12" s="22">
        <v>3.426136242295251</v>
      </c>
      <c r="L12" s="27"/>
      <c r="M12" s="22">
        <v>0</v>
      </c>
      <c r="N12" s="27">
        <v>466221.4</v>
      </c>
      <c r="O12" s="22">
        <v>65.076084017715189</v>
      </c>
      <c r="P12" s="27">
        <v>403</v>
      </c>
      <c r="Q12" s="149">
        <v>8.0009999999999994</v>
      </c>
      <c r="R12" s="9"/>
    </row>
    <row r="14" spans="1:18" s="10" customFormat="1" ht="16.5" x14ac:dyDescent="0.3"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</row>
  </sheetData>
  <protectedRanges>
    <protectedRange sqref="D9" name="Range2_1_2_1"/>
    <protectedRange sqref="F9" name="Range2_1_2_1_1"/>
    <protectedRange sqref="H9" name="Range2_1_2_1_2"/>
    <protectedRange sqref="D10" name="Range2_1_2_1_2_1"/>
    <protectedRange sqref="F10" name="Range2_1_2_1_2_2"/>
    <protectedRange sqref="H10" name="Range2_1_2_1_2_3"/>
    <protectedRange sqref="D11" name="Range2_1_2_1_2_4"/>
    <protectedRange sqref="F11" name="Range2_1_2_1_2_5"/>
  </protectedRanges>
  <mergeCells count="20">
    <mergeCell ref="N5:N7"/>
    <mergeCell ref="O5:O6"/>
    <mergeCell ref="P5:P7"/>
    <mergeCell ref="Q5:Q6"/>
    <mergeCell ref="H5:H7"/>
    <mergeCell ref="I5:I7"/>
    <mergeCell ref="J5:J7"/>
    <mergeCell ref="K5:K6"/>
    <mergeCell ref="L5:L7"/>
    <mergeCell ref="M5:M6"/>
    <mergeCell ref="J1:P1"/>
    <mergeCell ref="A2:P2"/>
    <mergeCell ref="N3:Q3"/>
    <mergeCell ref="A5:A7"/>
    <mergeCell ref="B5:B7"/>
    <mergeCell ref="C5:C7"/>
    <mergeCell ref="D5:D7"/>
    <mergeCell ref="E5:E7"/>
    <mergeCell ref="F5:F7"/>
    <mergeCell ref="G5:G7"/>
  </mergeCells>
  <pageMargins left="0.2" right="0.2" top="0.28999999999999998" bottom="0.27" header="0.31496062992125984" footer="0.31496062992125984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"/>
  <sheetViews>
    <sheetView tabSelected="1" topLeftCell="A13" workbookViewId="0">
      <selection activeCell="D14" sqref="D14"/>
    </sheetView>
  </sheetViews>
  <sheetFormatPr defaultRowHeight="17.25" x14ac:dyDescent="0.3"/>
  <cols>
    <col min="1" max="1" width="2.875" style="1" customWidth="1"/>
    <col min="2" max="2" width="14" style="1" customWidth="1"/>
    <col min="3" max="3" width="5.75" style="1" customWidth="1"/>
    <col min="4" max="4" width="13.125" style="1" customWidth="1"/>
    <col min="5" max="5" width="14.375" style="1" customWidth="1"/>
    <col min="6" max="6" width="9.625" style="1" customWidth="1"/>
    <col min="7" max="7" width="10.75" style="1" customWidth="1"/>
    <col min="8" max="8" width="7.75" style="1" customWidth="1"/>
    <col min="9" max="9" width="7.875" style="1" customWidth="1"/>
    <col min="10" max="10" width="6.75" style="1" customWidth="1"/>
    <col min="11" max="11" width="10.625" style="1" customWidth="1"/>
    <col min="12" max="12" width="7.25" style="1" customWidth="1"/>
    <col min="13" max="13" width="12.5" style="1" customWidth="1"/>
    <col min="14" max="14" width="9" style="1" customWidth="1"/>
    <col min="15" max="15" width="10.75" style="1" customWidth="1"/>
    <col min="16" max="16" width="7.375" style="1" customWidth="1"/>
    <col min="17" max="17" width="8.25" style="1" customWidth="1"/>
    <col min="18" max="18" width="6.375" style="1" customWidth="1"/>
    <col min="19" max="19" width="26.25" style="1" customWidth="1"/>
    <col min="20" max="20" width="10.375" style="1" customWidth="1"/>
    <col min="21" max="21" width="10.875" style="1" customWidth="1"/>
    <col min="22" max="16384" width="9" style="1"/>
  </cols>
  <sheetData>
    <row r="1" spans="1:24" ht="59.25" customHeight="1" x14ac:dyDescent="0.3">
      <c r="A1" s="254" t="s">
        <v>132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11"/>
    </row>
    <row r="2" spans="1:24" x14ac:dyDescent="0.3">
      <c r="B2" s="3"/>
      <c r="C2" s="3"/>
      <c r="Q2" s="1" t="s">
        <v>42</v>
      </c>
      <c r="R2" s="7"/>
    </row>
    <row r="3" spans="1:24" ht="27.75" customHeight="1" x14ac:dyDescent="0.3">
      <c r="A3" s="256" t="s">
        <v>16</v>
      </c>
      <c r="B3" s="264" t="s">
        <v>17</v>
      </c>
      <c r="C3" s="252" t="s">
        <v>91</v>
      </c>
      <c r="D3" s="252" t="s">
        <v>32</v>
      </c>
      <c r="E3" s="250" t="s">
        <v>34</v>
      </c>
      <c r="F3" s="251" t="s">
        <v>35</v>
      </c>
      <c r="G3" s="250" t="s">
        <v>36</v>
      </c>
      <c r="H3" s="251" t="s">
        <v>35</v>
      </c>
      <c r="I3" s="250" t="s">
        <v>37</v>
      </c>
      <c r="J3" s="251" t="s">
        <v>35</v>
      </c>
      <c r="K3" s="252" t="s">
        <v>38</v>
      </c>
      <c r="L3" s="251" t="s">
        <v>35</v>
      </c>
      <c r="M3" s="252" t="s">
        <v>39</v>
      </c>
      <c r="N3" s="251" t="s">
        <v>35</v>
      </c>
      <c r="O3" s="250" t="s">
        <v>40</v>
      </c>
      <c r="P3" s="251" t="s">
        <v>35</v>
      </c>
      <c r="Q3" s="252" t="s">
        <v>41</v>
      </c>
      <c r="R3" s="251" t="s">
        <v>116</v>
      </c>
    </row>
    <row r="4" spans="1:24" ht="72" customHeight="1" x14ac:dyDescent="0.3">
      <c r="A4" s="256"/>
      <c r="B4" s="265"/>
      <c r="C4" s="252"/>
      <c r="D4" s="252"/>
      <c r="E4" s="250"/>
      <c r="F4" s="251"/>
      <c r="G4" s="250"/>
      <c r="H4" s="251"/>
      <c r="I4" s="250"/>
      <c r="J4" s="251"/>
      <c r="K4" s="252"/>
      <c r="L4" s="251"/>
      <c r="M4" s="252"/>
      <c r="N4" s="251"/>
      <c r="O4" s="250"/>
      <c r="P4" s="251"/>
      <c r="Q4" s="252"/>
      <c r="R4" s="251"/>
    </row>
    <row r="5" spans="1:24" ht="13.5" hidden="1" customHeight="1" x14ac:dyDescent="0.3">
      <c r="A5" s="256"/>
      <c r="B5" s="266"/>
      <c r="C5" s="43"/>
      <c r="D5" s="252"/>
      <c r="E5" s="250"/>
      <c r="F5" s="251"/>
      <c r="G5" s="250"/>
      <c r="H5" s="251"/>
      <c r="I5" s="250"/>
      <c r="J5" s="251"/>
      <c r="K5" s="252"/>
      <c r="L5" s="20"/>
      <c r="M5" s="252"/>
      <c r="N5" s="20"/>
      <c r="O5" s="250"/>
      <c r="P5" s="20"/>
      <c r="Q5" s="252"/>
      <c r="R5" s="20"/>
    </row>
    <row r="6" spans="1:24" s="5" customFormat="1" ht="14.25" customHeight="1" x14ac:dyDescent="0.3">
      <c r="A6" s="15">
        <v>1</v>
      </c>
      <c r="B6" s="15">
        <v>2</v>
      </c>
      <c r="C6" s="15">
        <v>3</v>
      </c>
      <c r="D6" s="15">
        <v>4</v>
      </c>
      <c r="E6" s="15">
        <v>5</v>
      </c>
      <c r="F6" s="19">
        <v>6</v>
      </c>
      <c r="G6" s="15">
        <v>7</v>
      </c>
      <c r="H6" s="19">
        <v>8</v>
      </c>
      <c r="I6" s="15">
        <v>9</v>
      </c>
      <c r="J6" s="19">
        <v>10</v>
      </c>
      <c r="K6" s="15">
        <v>11</v>
      </c>
      <c r="L6" s="19">
        <v>12</v>
      </c>
      <c r="M6" s="15">
        <v>13</v>
      </c>
      <c r="N6" s="19">
        <v>14</v>
      </c>
      <c r="O6" s="15">
        <v>15</v>
      </c>
      <c r="P6" s="19">
        <v>16</v>
      </c>
      <c r="Q6" s="17">
        <v>17</v>
      </c>
      <c r="R6" s="19">
        <v>18</v>
      </c>
      <c r="S6" s="4"/>
    </row>
    <row r="7" spans="1:24" ht="37.9" customHeight="1" x14ac:dyDescent="0.3">
      <c r="A7" s="25" t="s">
        <v>0</v>
      </c>
      <c r="B7" s="24" t="s">
        <v>90</v>
      </c>
      <c r="C7" s="47">
        <v>12</v>
      </c>
      <c r="D7" s="201">
        <v>13187589.370000001</v>
      </c>
      <c r="E7" s="201">
        <v>8076362.2000000002</v>
      </c>
      <c r="F7" s="192">
        <v>61.242141936665405</v>
      </c>
      <c r="G7" s="201">
        <v>1217714.8</v>
      </c>
      <c r="H7" s="197">
        <v>9.2337937270790214</v>
      </c>
      <c r="I7" s="202"/>
      <c r="J7" s="203">
        <v>0</v>
      </c>
      <c r="K7" s="204">
        <v>480205.89317599969</v>
      </c>
      <c r="L7" s="192">
        <v>3.6413470248656949</v>
      </c>
      <c r="M7" s="205">
        <v>134764.10000000021</v>
      </c>
      <c r="N7" s="197">
        <v>1.0219009420066603</v>
      </c>
      <c r="O7" s="205">
        <v>7528601.6760000009</v>
      </c>
      <c r="P7" s="192">
        <v>57.08853577990957</v>
      </c>
      <c r="Q7" s="204">
        <v>3978</v>
      </c>
      <c r="R7" s="206">
        <v>4.7530000000000001</v>
      </c>
      <c r="S7" s="60"/>
    </row>
    <row r="8" spans="1:24" ht="33.75" customHeight="1" x14ac:dyDescent="0.3">
      <c r="A8" s="25" t="s">
        <v>1</v>
      </c>
      <c r="B8" s="24" t="s">
        <v>92</v>
      </c>
      <c r="C8" s="47">
        <v>5</v>
      </c>
      <c r="D8" s="216">
        <v>1677636</v>
      </c>
      <c r="E8" s="216">
        <v>1319200.2000000002</v>
      </c>
      <c r="F8" s="22">
        <v>78.63447136327548</v>
      </c>
      <c r="G8" s="216">
        <v>294429.8</v>
      </c>
      <c r="H8" s="22">
        <v>17.550279083186101</v>
      </c>
      <c r="I8" s="216">
        <v>3166.5</v>
      </c>
      <c r="J8" s="22">
        <v>0.18874773788831428</v>
      </c>
      <c r="K8" s="216">
        <v>4903.2</v>
      </c>
      <c r="L8" s="22">
        <f>SUM(K8*100/D8)</f>
        <v>0.29226840625737643</v>
      </c>
      <c r="M8" s="216">
        <v>18270.699999999903</v>
      </c>
      <c r="N8" s="22">
        <f>SUM(M8*100/D8)</f>
        <v>1.0890741495771372</v>
      </c>
      <c r="O8" s="216">
        <v>1347862.2</v>
      </c>
      <c r="P8" s="22">
        <f>SUM(O8*100/D8)</f>
        <v>80.342946860940032</v>
      </c>
      <c r="Q8" s="217">
        <v>1264</v>
      </c>
      <c r="R8" s="182">
        <v>-2.4E-2</v>
      </c>
      <c r="S8" s="9"/>
    </row>
    <row r="9" spans="1:24" s="58" customFormat="1" ht="38.25" customHeight="1" thickBot="1" x14ac:dyDescent="0.35">
      <c r="A9" s="25" t="s">
        <v>2</v>
      </c>
      <c r="B9" s="24" t="s">
        <v>93</v>
      </c>
      <c r="C9" s="47">
        <v>4</v>
      </c>
      <c r="D9" s="221">
        <v>1129668.3</v>
      </c>
      <c r="E9" s="221">
        <v>867293</v>
      </c>
      <c r="F9" s="64">
        <v>76.774129184646497</v>
      </c>
      <c r="G9" s="221">
        <v>101444.1</v>
      </c>
      <c r="H9" s="65">
        <v>8.9799899669664089</v>
      </c>
      <c r="I9" s="221">
        <v>1427</v>
      </c>
      <c r="J9" s="65">
        <v>0.12632026586919362</v>
      </c>
      <c r="K9" s="221">
        <v>24773</v>
      </c>
      <c r="L9" s="65">
        <v>2.1929446015259524</v>
      </c>
      <c r="M9" s="221"/>
      <c r="N9" s="65">
        <v>0</v>
      </c>
      <c r="O9" s="221">
        <v>762889.89999999991</v>
      </c>
      <c r="P9" s="65">
        <v>67.53220392216015</v>
      </c>
      <c r="Q9" s="222">
        <v>708</v>
      </c>
      <c r="R9" s="223">
        <v>0.84899999999999998</v>
      </c>
      <c r="S9" s="1"/>
    </row>
    <row r="10" spans="1:24" s="14" customFormat="1" ht="32.25" customHeight="1" thickBot="1" x14ac:dyDescent="0.35">
      <c r="A10" s="112" t="s">
        <v>3</v>
      </c>
      <c r="B10" s="113" t="s">
        <v>94</v>
      </c>
      <c r="C10" s="114">
        <v>6</v>
      </c>
      <c r="D10" s="181">
        <v>2079205.3</v>
      </c>
      <c r="E10" s="181">
        <f>SUM(E4:E9)</f>
        <v>10262860.4</v>
      </c>
      <c r="F10" s="64">
        <f>SUM(E10*100/D10)</f>
        <v>493.59533664136001</v>
      </c>
      <c r="G10" s="181">
        <f>SUM(G4:G9)</f>
        <v>1613595.7000000002</v>
      </c>
      <c r="H10" s="64">
        <f>SUM(G10*100/D10)</f>
        <v>77.606367201930482</v>
      </c>
      <c r="I10" s="27">
        <f>SUM(I4:I9)</f>
        <v>4602.5</v>
      </c>
      <c r="J10" s="64">
        <f>SUM(I10*100/D10)</f>
        <v>0.22135861235059376</v>
      </c>
      <c r="K10" s="27">
        <v>186754.8</v>
      </c>
      <c r="L10" s="64">
        <f>SUM(K10*100/D10)</f>
        <v>8.9820278930608719</v>
      </c>
      <c r="M10" s="27"/>
      <c r="N10" s="65">
        <f>SUM(M10*100/D10)</f>
        <v>0</v>
      </c>
      <c r="O10" s="27">
        <f>SUM(O4:O9)</f>
        <v>9639368.7760000005</v>
      </c>
      <c r="P10" s="64">
        <f>SUM(O10*100/D10)</f>
        <v>463.60832073677381</v>
      </c>
      <c r="Q10" s="29">
        <f>SUM(Q4:Q9)</f>
        <v>5967</v>
      </c>
      <c r="R10" s="54">
        <v>5.3878000000000004</v>
      </c>
    </row>
    <row r="11" spans="1:24" s="56" customFormat="1" ht="30.75" customHeight="1" x14ac:dyDescent="0.3">
      <c r="A11" s="112" t="s">
        <v>4</v>
      </c>
      <c r="B11" s="113" t="s">
        <v>95</v>
      </c>
      <c r="C11" s="114">
        <v>8</v>
      </c>
      <c r="D11" s="76">
        <v>1226141.3</v>
      </c>
      <c r="E11" s="76">
        <v>1088250.3640000001</v>
      </c>
      <c r="F11" s="64">
        <v>63.739653196660413</v>
      </c>
      <c r="G11" s="76">
        <v>268083.63</v>
      </c>
      <c r="H11" s="65">
        <v>15.70186252095003</v>
      </c>
      <c r="I11" s="76">
        <v>180</v>
      </c>
      <c r="J11" s="229">
        <v>1.054273718156907E-2</v>
      </c>
      <c r="K11" s="76">
        <v>46652.800000000003</v>
      </c>
      <c r="L11" s="65">
        <v>1.9117496755911914</v>
      </c>
      <c r="M11" s="228">
        <v>19574</v>
      </c>
      <c r="N11" s="65">
        <v>1.7687374457232068</v>
      </c>
      <c r="O11" s="76">
        <v>1289230.7349999999</v>
      </c>
      <c r="P11" s="65">
        <v>75.51122669725622</v>
      </c>
      <c r="Q11" s="77">
        <v>1183</v>
      </c>
      <c r="R11" s="134">
        <v>2.2000000000000002</v>
      </c>
      <c r="S11" s="14"/>
      <c r="T11" s="14"/>
      <c r="U11" s="14"/>
      <c r="V11" s="14"/>
      <c r="W11" s="14"/>
      <c r="X11" s="14"/>
    </row>
    <row r="12" spans="1:24" s="14" customFormat="1" ht="31.5" customHeight="1" x14ac:dyDescent="0.3">
      <c r="A12" s="25" t="s">
        <v>5</v>
      </c>
      <c r="B12" s="24" t="s">
        <v>96</v>
      </c>
      <c r="C12" s="47">
        <v>13</v>
      </c>
      <c r="D12" s="92">
        <v>3877788.4</v>
      </c>
      <c r="E12" s="92">
        <v>2436563.5999999996</v>
      </c>
      <c r="F12" s="22">
        <v>62.833846220180547</v>
      </c>
      <c r="G12" s="92">
        <v>583966.30000000005</v>
      </c>
      <c r="H12" s="22">
        <v>15.059261614171627</v>
      </c>
      <c r="I12" s="93">
        <v>9208.7000000000007</v>
      </c>
      <c r="J12" s="22">
        <v>0.23747298846940698</v>
      </c>
      <c r="K12" s="31">
        <v>60448.899999999994</v>
      </c>
      <c r="L12" s="22">
        <v>1.5588498846404304</v>
      </c>
      <c r="M12" s="92">
        <v>18911.5</v>
      </c>
      <c r="N12" s="22">
        <v>0.48768777584666562</v>
      </c>
      <c r="O12" s="92">
        <v>2513529.2999999998</v>
      </c>
      <c r="P12" s="22">
        <v>64.818629608567605</v>
      </c>
      <c r="Q12" s="235">
        <v>1816</v>
      </c>
      <c r="R12" s="236">
        <v>0.90700000000000003</v>
      </c>
      <c r="S12" s="1"/>
    </row>
    <row r="13" spans="1:24" s="14" customFormat="1" ht="30" customHeight="1" x14ac:dyDescent="0.3">
      <c r="A13" s="25" t="s">
        <v>6</v>
      </c>
      <c r="B13" s="24" t="s">
        <v>97</v>
      </c>
      <c r="C13" s="47">
        <v>7</v>
      </c>
      <c r="D13" s="92">
        <v>2080079.7000000002</v>
      </c>
      <c r="E13" s="105">
        <v>1526217.4</v>
      </c>
      <c r="F13" s="90">
        <v>73.373025081683167</v>
      </c>
      <c r="G13" s="106">
        <v>320850.5</v>
      </c>
      <c r="H13" s="90">
        <v>15.424913766525387</v>
      </c>
      <c r="I13" s="92">
        <v>11791</v>
      </c>
      <c r="J13" s="90">
        <v>0.566853279708465</v>
      </c>
      <c r="K13" s="107">
        <v>82855</v>
      </c>
      <c r="L13" s="90">
        <v>3.9832608337074773</v>
      </c>
      <c r="M13" s="94"/>
      <c r="N13" s="90">
        <v>0</v>
      </c>
      <c r="O13" s="92">
        <v>1415765</v>
      </c>
      <c r="P13" s="90">
        <v>68.063017008434812</v>
      </c>
      <c r="Q13" s="93">
        <v>1313</v>
      </c>
      <c r="R13" s="236">
        <v>1.419</v>
      </c>
      <c r="S13" s="1"/>
    </row>
    <row r="14" spans="1:24" s="14" customFormat="1" ht="33" customHeight="1" x14ac:dyDescent="0.3">
      <c r="A14" s="25" t="s">
        <v>7</v>
      </c>
      <c r="B14" s="45" t="s">
        <v>99</v>
      </c>
      <c r="C14" s="59">
        <v>16</v>
      </c>
      <c r="D14" s="28">
        <v>3108914.7</v>
      </c>
      <c r="E14" s="27">
        <v>2227367.9999999995</v>
      </c>
      <c r="F14" s="162">
        <v>71.644551714461613</v>
      </c>
      <c r="G14" s="27">
        <v>415278.4</v>
      </c>
      <c r="H14" s="159">
        <v>13.357664653842061</v>
      </c>
      <c r="I14" s="27">
        <v>19250.099999999999</v>
      </c>
      <c r="J14" s="159">
        <v>0.61919035604289807</v>
      </c>
      <c r="K14" s="27">
        <v>21298.600000000002</v>
      </c>
      <c r="L14" s="159">
        <v>0.68508151735394984</v>
      </c>
      <c r="M14" s="157">
        <v>46562.6</v>
      </c>
      <c r="N14" s="170">
        <v>1.497712368885515</v>
      </c>
      <c r="O14" s="157">
        <v>2024937.7</v>
      </c>
      <c r="P14" s="162">
        <v>65.13326660265075</v>
      </c>
      <c r="Q14" s="29">
        <v>2038</v>
      </c>
      <c r="R14" s="54">
        <v>-0.25800000000000001</v>
      </c>
      <c r="S14" s="1"/>
    </row>
    <row r="15" spans="1:24" s="14" customFormat="1" ht="31.5" customHeight="1" x14ac:dyDescent="0.3">
      <c r="A15" s="25" t="s">
        <v>8</v>
      </c>
      <c r="B15" s="45" t="s">
        <v>100</v>
      </c>
      <c r="C15" s="59">
        <v>7</v>
      </c>
      <c r="D15" s="27">
        <v>1836732.2</v>
      </c>
      <c r="E15" s="27">
        <v>1203958.1000000001</v>
      </c>
      <c r="F15" s="22">
        <v>65.548918889754319</v>
      </c>
      <c r="G15" s="27">
        <v>322850.5</v>
      </c>
      <c r="H15" s="22">
        <v>17.577439977368503</v>
      </c>
      <c r="I15" s="27">
        <v>0</v>
      </c>
      <c r="J15" s="22">
        <v>0</v>
      </c>
      <c r="K15" s="27">
        <v>30769.8</v>
      </c>
      <c r="L15" s="22">
        <v>1.6752469412797359</v>
      </c>
      <c r="M15" s="27">
        <v>7589</v>
      </c>
      <c r="N15" s="44">
        <v>0.41317944989476418</v>
      </c>
      <c r="O15" s="27">
        <v>1254827.6000000001</v>
      </c>
      <c r="P15" s="22">
        <v>68.318484316875384</v>
      </c>
      <c r="Q15" s="29">
        <v>1138</v>
      </c>
      <c r="R15" s="154">
        <v>0.93</v>
      </c>
      <c r="S15" s="98"/>
      <c r="T15" s="99"/>
      <c r="U15" s="99"/>
    </row>
    <row r="16" spans="1:24" s="14" customFormat="1" ht="36.75" customHeight="1" thickBot="1" x14ac:dyDescent="0.35">
      <c r="A16" s="25" t="s">
        <v>9</v>
      </c>
      <c r="B16" s="45" t="s">
        <v>101</v>
      </c>
      <c r="C16" s="59">
        <v>3</v>
      </c>
      <c r="D16" s="88">
        <v>418866.2</v>
      </c>
      <c r="E16" s="88">
        <v>328060.40000000002</v>
      </c>
      <c r="F16" s="83">
        <v>78.321048583055884</v>
      </c>
      <c r="G16" s="88">
        <v>43078.200000000004</v>
      </c>
      <c r="H16" s="144">
        <v>10.284477477533398</v>
      </c>
      <c r="I16" s="88"/>
      <c r="J16" s="144">
        <v>0</v>
      </c>
      <c r="K16" s="88">
        <v>5018.8</v>
      </c>
      <c r="L16" s="146">
        <v>1.1981869150578395</v>
      </c>
      <c r="M16" s="88"/>
      <c r="N16" s="144">
        <v>0</v>
      </c>
      <c r="O16" s="141">
        <v>315498.5</v>
      </c>
      <c r="P16" s="144">
        <v>75.322024073558566</v>
      </c>
      <c r="Q16" s="89">
        <v>335</v>
      </c>
      <c r="R16" s="133">
        <v>0.81699999999999995</v>
      </c>
      <c r="S16" s="100"/>
      <c r="T16" s="101"/>
      <c r="U16" s="99"/>
    </row>
    <row r="17" spans="1:19" s="14" customFormat="1" ht="32.25" customHeight="1" thickBot="1" x14ac:dyDescent="0.35">
      <c r="A17" s="25" t="s">
        <v>10</v>
      </c>
      <c r="B17" s="45" t="s">
        <v>98</v>
      </c>
      <c r="C17" s="59">
        <v>3</v>
      </c>
      <c r="D17" s="27">
        <v>716425.1</v>
      </c>
      <c r="E17" s="27">
        <v>477553.3</v>
      </c>
      <c r="F17" s="22">
        <v>66.657812519410612</v>
      </c>
      <c r="G17" s="27">
        <v>163135.70000000001</v>
      </c>
      <c r="H17" s="22">
        <v>22.770796277238198</v>
      </c>
      <c r="I17" s="27">
        <v>3885</v>
      </c>
      <c r="J17" s="22">
        <v>0.54227580803631814</v>
      </c>
      <c r="K17" s="27">
        <v>24545.699999999997</v>
      </c>
      <c r="L17" s="22">
        <v>3.426136242295251</v>
      </c>
      <c r="M17" s="27"/>
      <c r="N17" s="22">
        <v>0</v>
      </c>
      <c r="O17" s="27">
        <v>466221.4</v>
      </c>
      <c r="P17" s="22">
        <v>65.076084017715189</v>
      </c>
      <c r="Q17" s="27">
        <v>403</v>
      </c>
      <c r="R17" s="149">
        <v>8.0009999999999994</v>
      </c>
      <c r="S17" s="1"/>
    </row>
    <row r="18" spans="1:19" s="14" customFormat="1" x14ac:dyDescent="0.3">
      <c r="A18" s="117"/>
      <c r="B18" s="118" t="s">
        <v>18</v>
      </c>
      <c r="C18" s="119">
        <f>SUM(C7:C17)</f>
        <v>84</v>
      </c>
      <c r="D18" s="207">
        <f>SUM(D7:D17)</f>
        <v>31339046.57</v>
      </c>
      <c r="E18" s="207">
        <f>SUM(E7:E17)</f>
        <v>29813686.963999998</v>
      </c>
      <c r="F18" s="208">
        <f>E18*100/D18</f>
        <v>95.132718531838847</v>
      </c>
      <c r="G18" s="207">
        <f>SUM(G7:G17)</f>
        <v>5344427.6300000008</v>
      </c>
      <c r="H18" s="208">
        <f>G18*100/D18</f>
        <v>17.053574422127038</v>
      </c>
      <c r="I18" s="209">
        <f>SUM(I7:I17)</f>
        <v>53510.8</v>
      </c>
      <c r="J18" s="210">
        <f>I18*100/D18</f>
        <v>0.17074801519719621</v>
      </c>
      <c r="K18" s="211">
        <f>SUM(K7:K17)</f>
        <v>968226.49317599973</v>
      </c>
      <c r="L18" s="210">
        <f>K18*100/D18</f>
        <v>3.0895212176073539</v>
      </c>
      <c r="M18" s="207">
        <f>SUM(M7:M17)</f>
        <v>245671.90000000011</v>
      </c>
      <c r="N18" s="212">
        <f>M18*100/D18</f>
        <v>0.78391631810259033</v>
      </c>
      <c r="O18" s="207">
        <f>SUM(O7:O17)</f>
        <v>28558732.787</v>
      </c>
      <c r="P18" s="212">
        <f>O18*100/D18</f>
        <v>91.128275785959872</v>
      </c>
      <c r="Q18" s="95">
        <f>SUM(Q7:Q17)</f>
        <v>20143</v>
      </c>
      <c r="R18" s="213">
        <v>2.27</v>
      </c>
    </row>
    <row r="19" spans="1:19" s="10" customFormat="1" x14ac:dyDescent="0.3"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50"/>
      <c r="S19" s="1"/>
    </row>
    <row r="20" spans="1:19" x14ac:dyDescent="0.3"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</row>
    <row r="21" spans="1:19" x14ac:dyDescent="0.3"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</row>
  </sheetData>
  <mergeCells count="19">
    <mergeCell ref="P3:P4"/>
    <mergeCell ref="I3:I5"/>
    <mergeCell ref="O3:O5"/>
    <mergeCell ref="R3:R4"/>
    <mergeCell ref="Q3:Q5"/>
    <mergeCell ref="N3:N4"/>
    <mergeCell ref="J3:J5"/>
    <mergeCell ref="K3:K5"/>
    <mergeCell ref="M3:M5"/>
    <mergeCell ref="A1:Q1"/>
    <mergeCell ref="A3:A5"/>
    <mergeCell ref="B3:B5"/>
    <mergeCell ref="D3:D5"/>
    <mergeCell ref="G3:G5"/>
    <mergeCell ref="F3:F5"/>
    <mergeCell ref="L3:L4"/>
    <mergeCell ref="C3:C4"/>
    <mergeCell ref="E3:E5"/>
    <mergeCell ref="H3:H5"/>
  </mergeCells>
  <pageMargins left="0.2" right="0.2" top="0.35" bottom="0.25" header="0.31496062992125984" footer="0.31496062992125984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topLeftCell="A11" workbookViewId="0">
      <selection activeCell="J14" sqref="J14"/>
    </sheetView>
  </sheetViews>
  <sheetFormatPr defaultRowHeight="17.25" x14ac:dyDescent="0.3"/>
  <cols>
    <col min="1" max="1" width="3.875" style="1" customWidth="1"/>
    <col min="2" max="2" width="20.125" style="1" customWidth="1"/>
    <col min="3" max="3" width="9.5" style="1" customWidth="1"/>
    <col min="4" max="4" width="10.125" style="1" customWidth="1"/>
    <col min="5" max="5" width="7.375" style="1" customWidth="1"/>
    <col min="6" max="6" width="8.75" style="1" customWidth="1"/>
    <col min="7" max="7" width="6.875" style="1" customWidth="1"/>
    <col min="8" max="8" width="7.625" style="1" customWidth="1"/>
    <col min="9" max="9" width="6.375" style="1" customWidth="1"/>
    <col min="10" max="10" width="7.5" style="1" customWidth="1"/>
    <col min="11" max="11" width="6.625" style="1" customWidth="1"/>
    <col min="12" max="12" width="7" style="1" customWidth="1"/>
    <col min="13" max="13" width="5.625" style="1" customWidth="1"/>
    <col min="14" max="14" width="9" style="1" customWidth="1"/>
    <col min="15" max="15" width="6.625" style="1" customWidth="1"/>
    <col min="16" max="16" width="5.875" style="1" customWidth="1"/>
    <col min="17" max="17" width="7.125" style="1" customWidth="1"/>
    <col min="18" max="18" width="9.875" style="1" customWidth="1"/>
    <col min="19" max="19" width="10.375" style="1" customWidth="1"/>
    <col min="20" max="20" width="10.875" style="1" customWidth="1"/>
    <col min="21" max="16384" width="9" style="1"/>
  </cols>
  <sheetData>
    <row r="1" spans="1:23" ht="45" customHeight="1" x14ac:dyDescent="0.3">
      <c r="J1" s="253"/>
      <c r="K1" s="253"/>
      <c r="L1" s="253"/>
      <c r="M1" s="253"/>
      <c r="N1" s="253"/>
      <c r="O1" s="253"/>
      <c r="P1" s="253"/>
      <c r="Q1" s="2"/>
      <c r="R1" s="2"/>
    </row>
    <row r="2" spans="1:23" ht="59.25" customHeight="1" x14ac:dyDescent="0.3">
      <c r="A2" s="254" t="s">
        <v>133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11"/>
    </row>
    <row r="3" spans="1:23" ht="38.25" customHeight="1" x14ac:dyDescent="0.3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258" t="s">
        <v>102</v>
      </c>
      <c r="O3" s="258"/>
      <c r="P3" s="258"/>
      <c r="Q3" s="258"/>
    </row>
    <row r="4" spans="1:23" x14ac:dyDescent="0.3">
      <c r="B4" s="3"/>
      <c r="P4" s="1" t="s">
        <v>42</v>
      </c>
      <c r="Q4" s="7"/>
    </row>
    <row r="5" spans="1:23" ht="27.75" customHeight="1" x14ac:dyDescent="0.3">
      <c r="A5" s="259" t="s">
        <v>74</v>
      </c>
      <c r="B5" s="260" t="s">
        <v>17</v>
      </c>
      <c r="C5" s="261" t="s">
        <v>32</v>
      </c>
      <c r="D5" s="262" t="s">
        <v>34</v>
      </c>
      <c r="E5" s="263" t="s">
        <v>35</v>
      </c>
      <c r="F5" s="262" t="s">
        <v>36</v>
      </c>
      <c r="G5" s="263" t="s">
        <v>35</v>
      </c>
      <c r="H5" s="262" t="s">
        <v>37</v>
      </c>
      <c r="I5" s="263" t="s">
        <v>35</v>
      </c>
      <c r="J5" s="261" t="s">
        <v>38</v>
      </c>
      <c r="K5" s="263" t="s">
        <v>35</v>
      </c>
      <c r="L5" s="261" t="s">
        <v>39</v>
      </c>
      <c r="M5" s="263" t="s">
        <v>35</v>
      </c>
      <c r="N5" s="262" t="s">
        <v>40</v>
      </c>
      <c r="O5" s="263" t="s">
        <v>35</v>
      </c>
      <c r="P5" s="261" t="s">
        <v>41</v>
      </c>
      <c r="Q5" s="251" t="s">
        <v>116</v>
      </c>
      <c r="R5" s="52"/>
    </row>
    <row r="6" spans="1:23" ht="78" customHeight="1" x14ac:dyDescent="0.3">
      <c r="A6" s="259"/>
      <c r="B6" s="260"/>
      <c r="C6" s="261"/>
      <c r="D6" s="262"/>
      <c r="E6" s="263"/>
      <c r="F6" s="262"/>
      <c r="G6" s="263"/>
      <c r="H6" s="262"/>
      <c r="I6" s="263"/>
      <c r="J6" s="261"/>
      <c r="K6" s="263"/>
      <c r="L6" s="261"/>
      <c r="M6" s="263"/>
      <c r="N6" s="262"/>
      <c r="O6" s="263"/>
      <c r="P6" s="261"/>
      <c r="Q6" s="251"/>
      <c r="R6" s="52"/>
    </row>
    <row r="7" spans="1:23" ht="13.5" hidden="1" customHeight="1" x14ac:dyDescent="0.3">
      <c r="A7" s="259"/>
      <c r="B7" s="260"/>
      <c r="C7" s="261"/>
      <c r="D7" s="262"/>
      <c r="E7" s="263"/>
      <c r="F7" s="262"/>
      <c r="G7" s="263"/>
      <c r="H7" s="262"/>
      <c r="I7" s="263"/>
      <c r="J7" s="261"/>
      <c r="K7" s="53"/>
      <c r="L7" s="261"/>
      <c r="M7" s="53"/>
      <c r="N7" s="262"/>
      <c r="O7" s="53"/>
      <c r="P7" s="261"/>
      <c r="Q7" s="53"/>
      <c r="R7" s="52"/>
    </row>
    <row r="8" spans="1:23" s="5" customFormat="1" ht="14.25" customHeight="1" thickBot="1" x14ac:dyDescent="0.35">
      <c r="A8" s="15">
        <v>1</v>
      </c>
      <c r="B8" s="15">
        <v>2</v>
      </c>
      <c r="C8" s="61">
        <v>3</v>
      </c>
      <c r="D8" s="61">
        <v>4</v>
      </c>
      <c r="E8" s="62">
        <v>5</v>
      </c>
      <c r="F8" s="61">
        <v>6</v>
      </c>
      <c r="G8" s="62">
        <v>7</v>
      </c>
      <c r="H8" s="61">
        <v>8</v>
      </c>
      <c r="I8" s="62">
        <v>9</v>
      </c>
      <c r="J8" s="61">
        <v>10</v>
      </c>
      <c r="K8" s="62">
        <v>11</v>
      </c>
      <c r="L8" s="61">
        <v>12</v>
      </c>
      <c r="M8" s="62">
        <v>13</v>
      </c>
      <c r="N8" s="61">
        <v>14</v>
      </c>
      <c r="O8" s="62">
        <v>15</v>
      </c>
      <c r="P8" s="63">
        <v>16</v>
      </c>
      <c r="Q8" s="62">
        <v>17</v>
      </c>
      <c r="R8" s="4"/>
    </row>
    <row r="9" spans="1:23" ht="45" customHeight="1" thickBot="1" x14ac:dyDescent="0.35">
      <c r="A9" s="121" t="s">
        <v>0</v>
      </c>
      <c r="B9" s="128" t="s">
        <v>123</v>
      </c>
      <c r="C9" s="96">
        <v>693782.6</v>
      </c>
      <c r="D9" s="214">
        <v>575833</v>
      </c>
      <c r="E9" s="22">
        <f>SUM(D9*100/C9)</f>
        <v>82.999054747121079</v>
      </c>
      <c r="F9" s="214">
        <v>115334.40000000001</v>
      </c>
      <c r="G9" s="22">
        <f>SUM(F9*100/C9)</f>
        <v>16.623997200275706</v>
      </c>
      <c r="H9" s="214">
        <v>2615.1999999999998</v>
      </c>
      <c r="I9" s="22">
        <f>SUM(H9*100/C9)</f>
        <v>0.37694805260322178</v>
      </c>
      <c r="J9" s="215"/>
      <c r="K9" s="44">
        <f t="shared" ref="K9:K14" si="0">SUM(J9*100/C9)</f>
        <v>0</v>
      </c>
      <c r="L9" s="185">
        <v>10809.699999999901</v>
      </c>
      <c r="M9" s="22"/>
      <c r="N9" s="214">
        <v>558970</v>
      </c>
      <c r="O9" s="22">
        <f t="shared" ref="O9:O14" si="1">SUM(N9*100/C9)</f>
        <v>80.56846626018006</v>
      </c>
      <c r="P9" s="97">
        <v>497</v>
      </c>
      <c r="Q9" s="102">
        <v>-0.91460619674317167</v>
      </c>
      <c r="R9" s="6"/>
    </row>
    <row r="10" spans="1:23" ht="55.5" customHeight="1" thickBot="1" x14ac:dyDescent="0.35">
      <c r="A10" s="121" t="s">
        <v>1</v>
      </c>
      <c r="B10" s="128" t="s">
        <v>124</v>
      </c>
      <c r="C10" s="96">
        <v>51478</v>
      </c>
      <c r="D10" s="184">
        <v>45520.3</v>
      </c>
      <c r="E10" s="64">
        <f>SUM(D10*100/C10)</f>
        <v>88.426706554256185</v>
      </c>
      <c r="F10" s="184">
        <v>5957.7</v>
      </c>
      <c r="G10" s="64">
        <f>SUM(F10*100/C10)</f>
        <v>11.573293445743813</v>
      </c>
      <c r="H10" s="123"/>
      <c r="I10" s="64">
        <f>SUM(H10*100/C10)</f>
        <v>0</v>
      </c>
      <c r="J10" s="215">
        <v>133.5</v>
      </c>
      <c r="K10" s="64">
        <f t="shared" si="0"/>
        <v>0.25933408446326583</v>
      </c>
      <c r="L10" s="123"/>
      <c r="M10" s="64"/>
      <c r="N10" s="214">
        <v>44780.1</v>
      </c>
      <c r="O10" s="22">
        <f t="shared" si="1"/>
        <v>86.988810754108556</v>
      </c>
      <c r="P10" s="97">
        <v>49</v>
      </c>
      <c r="Q10" s="102">
        <v>8.3451191211058068E-2</v>
      </c>
      <c r="R10" s="18"/>
    </row>
    <row r="11" spans="1:23" ht="85.5" customHeight="1" thickBot="1" x14ac:dyDescent="0.35">
      <c r="A11" s="121" t="s">
        <v>2</v>
      </c>
      <c r="B11" s="128" t="s">
        <v>125</v>
      </c>
      <c r="C11" s="96">
        <v>346064.8</v>
      </c>
      <c r="D11" s="214">
        <v>249551.9</v>
      </c>
      <c r="E11" s="22">
        <f>SUM(D11*100/C11)</f>
        <v>72.11132134790941</v>
      </c>
      <c r="F11" s="214">
        <v>92827.1</v>
      </c>
      <c r="G11" s="22">
        <f>SUM(F11*100/C11)</f>
        <v>26.823618004489333</v>
      </c>
      <c r="H11" s="184"/>
      <c r="I11" s="22">
        <f>SUM(H11*100/C11)</f>
        <v>0</v>
      </c>
      <c r="J11" s="125">
        <v>0</v>
      </c>
      <c r="K11" s="22">
        <f t="shared" si="0"/>
        <v>0</v>
      </c>
      <c r="L11" s="183"/>
      <c r="M11" s="22"/>
      <c r="N11" s="184">
        <v>274400.8</v>
      </c>
      <c r="O11" s="22">
        <f t="shared" si="1"/>
        <v>79.291739581719952</v>
      </c>
      <c r="P11" s="97">
        <v>247</v>
      </c>
      <c r="Q11" s="102">
        <v>0.63994988901401229</v>
      </c>
      <c r="R11" s="6"/>
    </row>
    <row r="12" spans="1:23" ht="42" customHeight="1" thickBot="1" x14ac:dyDescent="0.35">
      <c r="A12" s="121" t="s">
        <v>3</v>
      </c>
      <c r="B12" s="128" t="s">
        <v>126</v>
      </c>
      <c r="C12" s="96">
        <v>376850</v>
      </c>
      <c r="D12" s="214">
        <v>271624</v>
      </c>
      <c r="E12" s="22">
        <f>SUM(D12*100/C12)</f>
        <v>72.077484410242803</v>
      </c>
      <c r="F12" s="214">
        <v>59445</v>
      </c>
      <c r="G12" s="22">
        <f>SUM(F12*100/C12)</f>
        <v>15.77418070850471</v>
      </c>
      <c r="H12" s="184"/>
      <c r="I12" s="22">
        <f>SUM(H12*100/C12)</f>
        <v>0</v>
      </c>
      <c r="J12" s="125"/>
      <c r="K12" s="22">
        <f t="shared" si="0"/>
        <v>0</v>
      </c>
      <c r="L12" s="185">
        <v>7461</v>
      </c>
      <c r="M12" s="22">
        <f>SUM(L12*100/C12)</f>
        <v>1.9798328247313255</v>
      </c>
      <c r="N12" s="184">
        <v>301739</v>
      </c>
      <c r="O12" s="22">
        <f t="shared" si="1"/>
        <v>80.068727610455085</v>
      </c>
      <c r="P12" s="97">
        <v>295</v>
      </c>
      <c r="Q12" s="102">
        <v>-1.1580890056825677</v>
      </c>
      <c r="R12" s="6"/>
    </row>
    <row r="13" spans="1:23" s="8" customFormat="1" ht="39.75" customHeight="1" x14ac:dyDescent="0.3">
      <c r="A13" s="121" t="s">
        <v>4</v>
      </c>
      <c r="B13" s="128" t="s">
        <v>127</v>
      </c>
      <c r="C13" s="96">
        <v>209460.6</v>
      </c>
      <c r="D13" s="214">
        <v>176671</v>
      </c>
      <c r="E13" s="22">
        <f>SUM(D13*100/C13)</f>
        <v>84.345695562793196</v>
      </c>
      <c r="F13" s="214">
        <v>20865.599999999999</v>
      </c>
      <c r="G13" s="22">
        <f>SUM(F13*100/C13)</f>
        <v>9.9615870478743958</v>
      </c>
      <c r="H13" s="214">
        <v>551.29999999999995</v>
      </c>
      <c r="I13" s="22">
        <f>SUM(H13*100/C13)</f>
        <v>0.2631998571569068</v>
      </c>
      <c r="J13" s="96">
        <v>4769.7</v>
      </c>
      <c r="K13" s="22">
        <f t="shared" si="0"/>
        <v>2.2771346974084863</v>
      </c>
      <c r="L13" s="186"/>
      <c r="M13" s="22">
        <f>SUM(L13*100/C13)</f>
        <v>0</v>
      </c>
      <c r="N13" s="214">
        <v>167972.3</v>
      </c>
      <c r="O13" s="22">
        <f t="shared" si="1"/>
        <v>80.192790434095954</v>
      </c>
      <c r="P13" s="97">
        <v>176</v>
      </c>
      <c r="Q13" s="102">
        <v>1.2288433074710341</v>
      </c>
      <c r="R13" s="6"/>
      <c r="S13" s="1"/>
      <c r="T13" s="1"/>
      <c r="U13" s="1"/>
      <c r="V13" s="1"/>
      <c r="W13" s="1"/>
    </row>
    <row r="14" spans="1:23" ht="21.75" customHeight="1" x14ac:dyDescent="0.3">
      <c r="A14" s="16"/>
      <c r="B14" s="51" t="s">
        <v>18</v>
      </c>
      <c r="C14" s="216">
        <v>1677636</v>
      </c>
      <c r="D14" s="216">
        <v>1319200.2000000002</v>
      </c>
      <c r="E14" s="22">
        <v>78.63447136327548</v>
      </c>
      <c r="F14" s="216">
        <v>294429.8</v>
      </c>
      <c r="G14" s="22">
        <v>17.550279083186101</v>
      </c>
      <c r="H14" s="216">
        <v>3166.5</v>
      </c>
      <c r="I14" s="22">
        <v>0.18874773788831428</v>
      </c>
      <c r="J14" s="216">
        <v>4903.2</v>
      </c>
      <c r="K14" s="22">
        <f t="shared" si="0"/>
        <v>0.29226840625737643</v>
      </c>
      <c r="L14" s="216">
        <v>18270.699999999903</v>
      </c>
      <c r="M14" s="22">
        <f>SUM(L14*100/C14)</f>
        <v>1.0890741495771372</v>
      </c>
      <c r="N14" s="216">
        <v>1347862.2</v>
      </c>
      <c r="O14" s="22">
        <f t="shared" si="1"/>
        <v>80.342946860940032</v>
      </c>
      <c r="P14" s="217">
        <v>1264</v>
      </c>
      <c r="Q14" s="182">
        <v>-2.4E-2</v>
      </c>
      <c r="R14" s="9"/>
    </row>
    <row r="16" spans="1:23" s="10" customFormat="1" ht="16.5" x14ac:dyDescent="0.3"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7" spans="2:17" x14ac:dyDescent="0.3"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</row>
    <row r="18" spans="2:17" x14ac:dyDescent="0.3"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49"/>
    </row>
  </sheetData>
  <protectedRanges>
    <protectedRange sqref="H10" name="Range2_1_2_1_2_5"/>
    <protectedRange sqref="H11" name="Range2_1_2_1_2_18"/>
    <protectedRange sqref="H12" name="Range2_1_2_1_2_21"/>
    <protectedRange sqref="D9" name="Range2_1_2_1_2_1"/>
    <protectedRange sqref="F9" name="Range2_1_2_1_2_3"/>
    <protectedRange sqref="H9" name="Range2_1_2_1_2_4"/>
    <protectedRange sqref="D10" name="Range2_1_2_1_2_6"/>
    <protectedRange sqref="F10" name="Range2_1_2_1_2_7"/>
    <protectedRange sqref="D11" name="Range2_1_2_1_2_8"/>
    <protectedRange sqref="F11" name="Range2_1_2_1_2_9"/>
    <protectedRange sqref="D12" name="Range2_1_2_1_2_10"/>
    <protectedRange sqref="F12" name="Range2_1_2_1_2_11"/>
    <protectedRange sqref="D13" name="Range2_1_2_1_2_12"/>
    <protectedRange sqref="F13" name="Range2_1_2_1_2_22"/>
    <protectedRange sqref="H13" name="Range2_1_2_1_2_26"/>
  </protectedRanges>
  <mergeCells count="20">
    <mergeCell ref="N5:N7"/>
    <mergeCell ref="O5:O6"/>
    <mergeCell ref="P5:P7"/>
    <mergeCell ref="Q5:Q6"/>
    <mergeCell ref="H5:H7"/>
    <mergeCell ref="I5:I7"/>
    <mergeCell ref="J5:J7"/>
    <mergeCell ref="K5:K6"/>
    <mergeCell ref="L5:L7"/>
    <mergeCell ref="M5:M6"/>
    <mergeCell ref="J1:P1"/>
    <mergeCell ref="A2:P2"/>
    <mergeCell ref="N3:Q3"/>
    <mergeCell ref="A5:A7"/>
    <mergeCell ref="B5:B7"/>
    <mergeCell ref="C5:C7"/>
    <mergeCell ref="D5:D7"/>
    <mergeCell ref="E5:E7"/>
    <mergeCell ref="F5:F7"/>
    <mergeCell ref="G5:G7"/>
  </mergeCells>
  <pageMargins left="0.2" right="0.2" top="0.45" bottom="0.24" header="0.31496062992125984" footer="0.31496062992125984"/>
  <pageSetup paperSize="9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topLeftCell="A7" workbookViewId="0">
      <selection activeCell="C12" sqref="C12:Q12"/>
    </sheetView>
  </sheetViews>
  <sheetFormatPr defaultRowHeight="17.25" x14ac:dyDescent="0.3"/>
  <cols>
    <col min="1" max="1" width="3.875" style="1" customWidth="1"/>
    <col min="2" max="2" width="17.5" style="1" customWidth="1"/>
    <col min="3" max="3" width="9.875" style="1" customWidth="1"/>
    <col min="4" max="4" width="11.75" style="1" customWidth="1"/>
    <col min="5" max="5" width="5.75" style="1" customWidth="1"/>
    <col min="6" max="6" width="10.375" style="1" customWidth="1"/>
    <col min="7" max="7" width="7" style="1" customWidth="1"/>
    <col min="8" max="8" width="10.25" style="1" customWidth="1"/>
    <col min="9" max="9" width="7.5" style="1" customWidth="1"/>
    <col min="10" max="10" width="9" style="1" customWidth="1"/>
    <col min="11" max="11" width="7.75" style="1" customWidth="1"/>
    <col min="12" max="12" width="9.875" style="1" customWidth="1"/>
    <col min="13" max="13" width="8.125" style="1" customWidth="1"/>
    <col min="14" max="14" width="11.5" style="1" customWidth="1"/>
    <col min="15" max="15" width="9.125" style="1" customWidth="1"/>
    <col min="16" max="16" width="5.875" style="1" customWidth="1"/>
    <col min="17" max="17" width="7.25" style="1" customWidth="1"/>
    <col min="18" max="18" width="13.875" style="1" customWidth="1"/>
    <col min="19" max="19" width="10.375" style="1" customWidth="1"/>
    <col min="20" max="20" width="10.875" style="1" customWidth="1"/>
    <col min="21" max="16384" width="9" style="1"/>
  </cols>
  <sheetData>
    <row r="1" spans="1:19" ht="59.25" customHeight="1" x14ac:dyDescent="0.3">
      <c r="A1" s="254" t="s">
        <v>134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11"/>
    </row>
    <row r="2" spans="1:19" ht="38.25" customHeight="1" x14ac:dyDescent="0.3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258" t="s">
        <v>103</v>
      </c>
      <c r="O2" s="255"/>
      <c r="P2" s="255"/>
      <c r="Q2" s="255"/>
    </row>
    <row r="3" spans="1:19" x14ac:dyDescent="0.3">
      <c r="B3" s="3"/>
      <c r="P3" s="1" t="s">
        <v>42</v>
      </c>
      <c r="Q3" s="7"/>
    </row>
    <row r="4" spans="1:19" ht="27.75" customHeight="1" x14ac:dyDescent="0.3">
      <c r="A4" s="256" t="s">
        <v>16</v>
      </c>
      <c r="B4" s="257" t="s">
        <v>17</v>
      </c>
      <c r="C4" s="252" t="s">
        <v>32</v>
      </c>
      <c r="D4" s="250" t="s">
        <v>34</v>
      </c>
      <c r="E4" s="251" t="s">
        <v>35</v>
      </c>
      <c r="F4" s="250" t="s">
        <v>36</v>
      </c>
      <c r="G4" s="251" t="s">
        <v>35</v>
      </c>
      <c r="H4" s="250" t="s">
        <v>37</v>
      </c>
      <c r="I4" s="251" t="s">
        <v>35</v>
      </c>
      <c r="J4" s="252" t="s">
        <v>38</v>
      </c>
      <c r="K4" s="251" t="s">
        <v>35</v>
      </c>
      <c r="L4" s="252" t="s">
        <v>39</v>
      </c>
      <c r="M4" s="251" t="s">
        <v>35</v>
      </c>
      <c r="N4" s="250" t="s">
        <v>40</v>
      </c>
      <c r="O4" s="251" t="s">
        <v>35</v>
      </c>
      <c r="P4" s="252" t="s">
        <v>41</v>
      </c>
      <c r="Q4" s="251" t="s">
        <v>116</v>
      </c>
    </row>
    <row r="5" spans="1:19" ht="78" customHeight="1" x14ac:dyDescent="0.3">
      <c r="A5" s="256"/>
      <c r="B5" s="257"/>
      <c r="C5" s="252"/>
      <c r="D5" s="250"/>
      <c r="E5" s="251"/>
      <c r="F5" s="250"/>
      <c r="G5" s="251"/>
      <c r="H5" s="250"/>
      <c r="I5" s="251"/>
      <c r="J5" s="252"/>
      <c r="K5" s="251"/>
      <c r="L5" s="252"/>
      <c r="M5" s="251"/>
      <c r="N5" s="250"/>
      <c r="O5" s="251"/>
      <c r="P5" s="252"/>
      <c r="Q5" s="251"/>
    </row>
    <row r="6" spans="1:19" ht="13.5" hidden="1" customHeight="1" x14ac:dyDescent="0.3">
      <c r="A6" s="256"/>
      <c r="B6" s="257"/>
      <c r="C6" s="252"/>
      <c r="D6" s="250"/>
      <c r="E6" s="251"/>
      <c r="F6" s="250"/>
      <c r="G6" s="251"/>
      <c r="H6" s="250"/>
      <c r="I6" s="251"/>
      <c r="J6" s="252"/>
      <c r="K6" s="20"/>
      <c r="L6" s="252"/>
      <c r="M6" s="20"/>
      <c r="N6" s="250"/>
      <c r="O6" s="20"/>
      <c r="P6" s="252"/>
      <c r="Q6" s="20"/>
    </row>
    <row r="7" spans="1:19" s="5" customFormat="1" ht="14.25" customHeight="1" thickBot="1" x14ac:dyDescent="0.35">
      <c r="A7" s="15">
        <v>1</v>
      </c>
      <c r="B7" s="15">
        <v>2</v>
      </c>
      <c r="C7" s="15">
        <v>3</v>
      </c>
      <c r="D7" s="15">
        <v>4</v>
      </c>
      <c r="E7" s="19">
        <v>5</v>
      </c>
      <c r="F7" s="15">
        <v>6</v>
      </c>
      <c r="G7" s="19">
        <v>7</v>
      </c>
      <c r="H7" s="15">
        <v>8</v>
      </c>
      <c r="I7" s="19">
        <v>9</v>
      </c>
      <c r="J7" s="15">
        <v>10</v>
      </c>
      <c r="K7" s="19">
        <v>11</v>
      </c>
      <c r="L7" s="15">
        <v>12</v>
      </c>
      <c r="M7" s="19">
        <v>13</v>
      </c>
      <c r="N7" s="15">
        <v>14</v>
      </c>
      <c r="O7" s="19">
        <v>15</v>
      </c>
      <c r="P7" s="17">
        <v>16</v>
      </c>
      <c r="Q7" s="19">
        <v>17</v>
      </c>
      <c r="R7" s="4"/>
    </row>
    <row r="8" spans="1:19" s="14" customFormat="1" ht="42.75" customHeight="1" thickBot="1" x14ac:dyDescent="0.35">
      <c r="A8" s="126" t="s">
        <v>0</v>
      </c>
      <c r="B8" s="127" t="s">
        <v>128</v>
      </c>
      <c r="C8" s="130">
        <v>127520</v>
      </c>
      <c r="D8" s="219">
        <v>117449.7</v>
      </c>
      <c r="E8" s="64">
        <f>SUM(D8*100/C8)</f>
        <v>92.10296424090339</v>
      </c>
      <c r="F8" s="219">
        <v>3644.7</v>
      </c>
      <c r="G8" s="65">
        <f>SUM(F8*100/C8)</f>
        <v>2.8581398996235885</v>
      </c>
      <c r="H8" s="219">
        <v>715</v>
      </c>
      <c r="I8" s="65">
        <f>SUM(H8*100/C8)</f>
        <v>0.56069636135508161</v>
      </c>
      <c r="J8" s="148">
        <v>1522.7</v>
      </c>
      <c r="K8" s="65">
        <f>SUM(J8*100/C8)</f>
        <v>1.1940872020075282</v>
      </c>
      <c r="L8" s="124"/>
      <c r="M8" s="65">
        <f>SUM(L8*100/C8)</f>
        <v>0</v>
      </c>
      <c r="N8" s="219">
        <v>88918</v>
      </c>
      <c r="O8" s="65">
        <f>SUM(N8*100/C8)</f>
        <v>69.728670012547056</v>
      </c>
      <c r="P8" s="97">
        <v>164</v>
      </c>
      <c r="Q8" s="218">
        <v>0.98319675185622812</v>
      </c>
      <c r="R8" s="37"/>
      <c r="S8" s="1"/>
    </row>
    <row r="9" spans="1:19" s="14" customFormat="1" ht="83.25" customHeight="1" thickBot="1" x14ac:dyDescent="0.35">
      <c r="A9" s="126" t="s">
        <v>1</v>
      </c>
      <c r="B9" s="127" t="str">
        <f>'[1]Havelvac 2'!$B$13</f>
        <v>Ապարանի ԲԿ ՓԲԸ</v>
      </c>
      <c r="C9" s="130">
        <v>310674</v>
      </c>
      <c r="D9" s="147">
        <v>276603.3</v>
      </c>
      <c r="E9" s="64">
        <f>SUM(D9*100/C9)</f>
        <v>89.033295351397285</v>
      </c>
      <c r="F9" s="147">
        <v>26087</v>
      </c>
      <c r="G9" s="65">
        <f>SUM(F9*100/C9)</f>
        <v>8.3969047940928441</v>
      </c>
      <c r="H9" s="130"/>
      <c r="I9" s="65">
        <f>SUM(H9*100/C9)</f>
        <v>0</v>
      </c>
      <c r="J9" s="148">
        <v>621.70000000000005</v>
      </c>
      <c r="K9" s="65">
        <f>SUM(J9*100/C9)</f>
        <v>0.20011330204651823</v>
      </c>
      <c r="L9" s="124"/>
      <c r="M9" s="65">
        <f>SUM(L9*100/C9)</f>
        <v>0</v>
      </c>
      <c r="N9" s="224">
        <v>223212.79999999999</v>
      </c>
      <c r="O9" s="65">
        <f>SUM(N9*100/C9)</f>
        <v>71.847917753014414</v>
      </c>
      <c r="P9" s="97">
        <v>90</v>
      </c>
      <c r="Q9" s="218">
        <v>0.37175905659151282</v>
      </c>
      <c r="R9" s="37"/>
      <c r="S9" s="1"/>
    </row>
    <row r="10" spans="1:19" s="14" customFormat="1" ht="64.5" customHeight="1" thickBot="1" x14ac:dyDescent="0.35">
      <c r="A10" s="126" t="s">
        <v>2</v>
      </c>
      <c r="B10" s="128" t="str">
        <f>'[1]Havelvac 2'!$B$14</f>
        <v>Աշտարակի ԲԿ ՓԲԸ</v>
      </c>
      <c r="C10" s="130">
        <v>468379.9</v>
      </c>
      <c r="D10" s="187">
        <v>302751.09999999998</v>
      </c>
      <c r="E10" s="64">
        <f>SUM(D10*100/C10)</f>
        <v>64.637936000242533</v>
      </c>
      <c r="F10" s="188">
        <v>44722.400000000001</v>
      </c>
      <c r="G10" s="65">
        <f>SUM(F10*100/C10)</f>
        <v>9.5483175089281147</v>
      </c>
      <c r="H10" s="187"/>
      <c r="I10" s="65">
        <f>SUM(H10*100/C10)</f>
        <v>0</v>
      </c>
      <c r="J10" s="130">
        <v>20375.3</v>
      </c>
      <c r="K10" s="65">
        <f>SUM(J10*100/C10)</f>
        <v>4.3501653251986259</v>
      </c>
      <c r="L10" s="190"/>
      <c r="M10" s="65">
        <f>SUM(L10*100/C10)</f>
        <v>0</v>
      </c>
      <c r="N10" s="189">
        <v>284448.40000000002</v>
      </c>
      <c r="O10" s="65">
        <f>SUM(N10*100/C10)</f>
        <v>60.730274719303715</v>
      </c>
      <c r="P10" s="220">
        <v>269</v>
      </c>
      <c r="Q10" s="218">
        <v>0.66311022815770992</v>
      </c>
      <c r="R10" s="37"/>
      <c r="S10" s="1"/>
    </row>
    <row r="11" spans="1:19" ht="45.75" customHeight="1" thickBot="1" x14ac:dyDescent="0.35">
      <c r="A11" s="126" t="s">
        <v>3</v>
      </c>
      <c r="B11" s="128" t="str">
        <f>'[1]Havelvac 2'!$B$15</f>
        <v>"Թալինի Բժշկական
Կենտրոն"ՓԲԸ</v>
      </c>
      <c r="C11" s="130">
        <v>223094.39999999999</v>
      </c>
      <c r="D11" s="187">
        <v>170488.9</v>
      </c>
      <c r="E11" s="64">
        <f>SUM(D11*100/C11)</f>
        <v>76.420071503363602</v>
      </c>
      <c r="F11" s="188">
        <v>26990</v>
      </c>
      <c r="G11" s="65">
        <f>SUM(F11*100/C11)</f>
        <v>12.098017700130528</v>
      </c>
      <c r="H11" s="187">
        <v>712</v>
      </c>
      <c r="I11" s="65">
        <f>SUM(H11*100/C11)</f>
        <v>0.31914741024427329</v>
      </c>
      <c r="J11" s="129">
        <v>2253.3000000000002</v>
      </c>
      <c r="K11" s="65">
        <f>SUM(J11*100/C11)</f>
        <v>1.0100208700890745</v>
      </c>
      <c r="L11" s="179"/>
      <c r="M11" s="65">
        <f>SUM(L11*100/C11)</f>
        <v>0</v>
      </c>
      <c r="N11" s="189">
        <v>166310.70000000001</v>
      </c>
      <c r="O11" s="65">
        <f>SUM(N11*100/C11)</f>
        <v>74.547232023753182</v>
      </c>
      <c r="P11" s="97">
        <v>185</v>
      </c>
      <c r="Q11" s="218">
        <v>1.3773078747174818</v>
      </c>
      <c r="R11" s="6"/>
    </row>
    <row r="12" spans="1:19" ht="29.25" customHeight="1" x14ac:dyDescent="0.3">
      <c r="A12" s="16"/>
      <c r="B12" s="26" t="s">
        <v>18</v>
      </c>
      <c r="C12" s="221">
        <v>1129668.3</v>
      </c>
      <c r="D12" s="221">
        <v>867293</v>
      </c>
      <c r="E12" s="64">
        <v>76.774129184646497</v>
      </c>
      <c r="F12" s="221">
        <v>101444.1</v>
      </c>
      <c r="G12" s="65">
        <v>8.9799899669664089</v>
      </c>
      <c r="H12" s="221">
        <v>1427</v>
      </c>
      <c r="I12" s="65">
        <v>0.12632026586919362</v>
      </c>
      <c r="J12" s="221">
        <v>24773</v>
      </c>
      <c r="K12" s="65">
        <v>2.1929446015259524</v>
      </c>
      <c r="L12" s="221"/>
      <c r="M12" s="65">
        <v>0</v>
      </c>
      <c r="N12" s="221">
        <v>762889.89999999991</v>
      </c>
      <c r="O12" s="65">
        <v>67.53220392216015</v>
      </c>
      <c r="P12" s="222">
        <v>708</v>
      </c>
      <c r="Q12" s="223">
        <v>0.84899999999999998</v>
      </c>
      <c r="R12" s="9"/>
    </row>
    <row r="14" spans="1:19" s="10" customFormat="1" ht="16.5" x14ac:dyDescent="0.3"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</row>
    <row r="15" spans="1:19" x14ac:dyDescent="0.3"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19" x14ac:dyDescent="0.3"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</sheetData>
  <protectedRanges>
    <protectedRange sqref="H9" name="Range2_1_2_1_1_5"/>
    <protectedRange sqref="F9" name="Range2_1_2_1_1_2"/>
    <protectedRange sqref="D10" name="Range2_1_2_1_4"/>
    <protectedRange sqref="F10" name="Range2_1_2_1_5"/>
    <protectedRange sqref="H10" name="Range2_1_2_1_7"/>
    <protectedRange sqref="D11" name="Range2_1_2_1_8"/>
    <protectedRange sqref="F11" name="Range2_1_2_1_16"/>
    <protectedRange sqref="H11" name="Range2_1_2_1_17"/>
    <protectedRange sqref="D8" name="Range2_1_2_1_2"/>
    <protectedRange sqref="F8" name="Range2_1_2_1_6"/>
    <protectedRange sqref="H8" name="Range2_1_2_1_9"/>
    <protectedRange sqref="D9" name="Range2_1_2_1_1_3"/>
  </protectedRanges>
  <mergeCells count="19">
    <mergeCell ref="A1:P1"/>
    <mergeCell ref="N2:Q2"/>
    <mergeCell ref="A4:A6"/>
    <mergeCell ref="B4:B6"/>
    <mergeCell ref="C4:C6"/>
    <mergeCell ref="D4:D6"/>
    <mergeCell ref="E4:E6"/>
    <mergeCell ref="F4:F6"/>
    <mergeCell ref="G4:G6"/>
    <mergeCell ref="N4:N6"/>
    <mergeCell ref="O4:O5"/>
    <mergeCell ref="P4:P6"/>
    <mergeCell ref="Q4:Q5"/>
    <mergeCell ref="H4:H6"/>
    <mergeCell ref="I4:I6"/>
    <mergeCell ref="J4:J6"/>
    <mergeCell ref="K4:K5"/>
    <mergeCell ref="L4:L6"/>
    <mergeCell ref="M4:M5"/>
  </mergeCells>
  <pageMargins left="0.2" right="0.2" top="0.2" bottom="0.75" header="0.31496062992125984" footer="0.31496062992125984"/>
  <pageSetup paperSize="9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"/>
  <sheetViews>
    <sheetView topLeftCell="A11" workbookViewId="0">
      <selection activeCell="J15" sqref="J15"/>
    </sheetView>
  </sheetViews>
  <sheetFormatPr defaultRowHeight="17.25" x14ac:dyDescent="0.3"/>
  <cols>
    <col min="1" max="1" width="3.875" style="1" customWidth="1"/>
    <col min="2" max="2" width="23.375" style="1" customWidth="1"/>
    <col min="3" max="4" width="10.125" style="1" customWidth="1"/>
    <col min="5" max="5" width="7.375" style="1" customWidth="1"/>
    <col min="6" max="6" width="8.75" style="1" customWidth="1"/>
    <col min="7" max="7" width="6.25" style="1" customWidth="1"/>
    <col min="8" max="8" width="7.625" style="1" customWidth="1"/>
    <col min="9" max="9" width="5.5" style="1" customWidth="1"/>
    <col min="10" max="10" width="7.5" style="1" customWidth="1"/>
    <col min="11" max="11" width="5.125" style="1" customWidth="1"/>
    <col min="12" max="12" width="7.625" style="1" customWidth="1"/>
    <col min="13" max="13" width="4.625" style="1" customWidth="1"/>
    <col min="14" max="14" width="9" style="1" customWidth="1"/>
    <col min="15" max="15" width="6.125" style="1" customWidth="1"/>
    <col min="16" max="16" width="8" style="1" customWidth="1"/>
    <col min="17" max="17" width="7.875" style="1" customWidth="1"/>
    <col min="18" max="18" width="25.75" style="1" customWidth="1"/>
    <col min="19" max="19" width="10.375" style="1" customWidth="1"/>
    <col min="20" max="20" width="10.875" style="1" customWidth="1"/>
    <col min="21" max="16384" width="9" style="1"/>
  </cols>
  <sheetData>
    <row r="1" spans="1:23" ht="45" customHeight="1" x14ac:dyDescent="0.3">
      <c r="J1" s="253"/>
      <c r="K1" s="253"/>
      <c r="L1" s="253"/>
      <c r="M1" s="253"/>
      <c r="N1" s="253"/>
      <c r="O1" s="253"/>
      <c r="P1" s="253"/>
      <c r="Q1" s="2"/>
      <c r="R1" s="2"/>
    </row>
    <row r="2" spans="1:23" ht="59.25" customHeight="1" x14ac:dyDescent="0.3">
      <c r="A2" s="254" t="s">
        <v>135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11"/>
    </row>
    <row r="3" spans="1:23" ht="38.25" customHeight="1" x14ac:dyDescent="0.3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258" t="s">
        <v>106</v>
      </c>
      <c r="O3" s="255"/>
      <c r="P3" s="255"/>
      <c r="Q3" s="255"/>
    </row>
    <row r="4" spans="1:23" x14ac:dyDescent="0.3">
      <c r="B4" s="3"/>
      <c r="P4" s="1" t="s">
        <v>42</v>
      </c>
      <c r="Q4" s="7"/>
    </row>
    <row r="5" spans="1:23" ht="27.75" customHeight="1" x14ac:dyDescent="0.3">
      <c r="A5" s="256" t="s">
        <v>16</v>
      </c>
      <c r="B5" s="257" t="s">
        <v>17</v>
      </c>
      <c r="C5" s="252" t="s">
        <v>32</v>
      </c>
      <c r="D5" s="250" t="s">
        <v>34</v>
      </c>
      <c r="E5" s="251" t="s">
        <v>35</v>
      </c>
      <c r="F5" s="250" t="s">
        <v>36</v>
      </c>
      <c r="G5" s="251" t="s">
        <v>35</v>
      </c>
      <c r="H5" s="250" t="s">
        <v>37</v>
      </c>
      <c r="I5" s="251" t="s">
        <v>35</v>
      </c>
      <c r="J5" s="252" t="s">
        <v>38</v>
      </c>
      <c r="K5" s="251" t="s">
        <v>35</v>
      </c>
      <c r="L5" s="252" t="s">
        <v>39</v>
      </c>
      <c r="M5" s="251" t="s">
        <v>35</v>
      </c>
      <c r="N5" s="250" t="s">
        <v>40</v>
      </c>
      <c r="O5" s="251" t="s">
        <v>35</v>
      </c>
      <c r="P5" s="252" t="s">
        <v>41</v>
      </c>
      <c r="Q5" s="251" t="s">
        <v>116</v>
      </c>
    </row>
    <row r="6" spans="1:23" ht="78" customHeight="1" x14ac:dyDescent="0.3">
      <c r="A6" s="256"/>
      <c r="B6" s="257"/>
      <c r="C6" s="252"/>
      <c r="D6" s="250"/>
      <c r="E6" s="251"/>
      <c r="F6" s="250"/>
      <c r="G6" s="251"/>
      <c r="H6" s="250"/>
      <c r="I6" s="251"/>
      <c r="J6" s="252"/>
      <c r="K6" s="251"/>
      <c r="L6" s="252"/>
      <c r="M6" s="251"/>
      <c r="N6" s="250"/>
      <c r="O6" s="251"/>
      <c r="P6" s="252"/>
      <c r="Q6" s="251"/>
    </row>
    <row r="7" spans="1:23" ht="13.5" hidden="1" customHeight="1" x14ac:dyDescent="0.3">
      <c r="A7" s="256"/>
      <c r="B7" s="257"/>
      <c r="C7" s="252"/>
      <c r="D7" s="250"/>
      <c r="E7" s="251"/>
      <c r="F7" s="250"/>
      <c r="G7" s="251"/>
      <c r="H7" s="250"/>
      <c r="I7" s="251"/>
      <c r="J7" s="252"/>
      <c r="K7" s="20"/>
      <c r="L7" s="252"/>
      <c r="M7" s="20"/>
      <c r="N7" s="250"/>
      <c r="O7" s="20"/>
      <c r="P7" s="252"/>
      <c r="Q7" s="20"/>
    </row>
    <row r="8" spans="1:23" s="5" customFormat="1" ht="14.25" customHeight="1" thickBot="1" x14ac:dyDescent="0.35">
      <c r="A8" s="15">
        <v>1</v>
      </c>
      <c r="B8" s="15">
        <v>2</v>
      </c>
      <c r="C8" s="15">
        <v>3</v>
      </c>
      <c r="D8" s="15">
        <v>4</v>
      </c>
      <c r="E8" s="19">
        <v>5</v>
      </c>
      <c r="F8" s="15">
        <v>6</v>
      </c>
      <c r="G8" s="19">
        <v>7</v>
      </c>
      <c r="H8" s="15">
        <v>8</v>
      </c>
      <c r="I8" s="19">
        <v>9</v>
      </c>
      <c r="J8" s="61">
        <v>10</v>
      </c>
      <c r="K8" s="19">
        <v>11</v>
      </c>
      <c r="L8" s="15">
        <v>12</v>
      </c>
      <c r="M8" s="19">
        <v>13</v>
      </c>
      <c r="N8" s="15">
        <v>14</v>
      </c>
      <c r="O8" s="19">
        <v>15</v>
      </c>
      <c r="P8" s="17">
        <v>16</v>
      </c>
      <c r="Q8" s="19">
        <v>17</v>
      </c>
      <c r="R8" s="4"/>
    </row>
    <row r="9" spans="1:23" ht="45" customHeight="1" thickBot="1" x14ac:dyDescent="0.35">
      <c r="A9" s="25" t="s">
        <v>0</v>
      </c>
      <c r="B9" s="24" t="s">
        <v>68</v>
      </c>
      <c r="C9" s="174">
        <v>839394</v>
      </c>
      <c r="D9" s="147">
        <v>523897</v>
      </c>
      <c r="E9" s="64">
        <f>SUM(D9*100/C9)</f>
        <v>62.413717515255051</v>
      </c>
      <c r="F9" s="147">
        <v>158932</v>
      </c>
      <c r="G9" s="65">
        <f t="shared" ref="G9:G15" si="0">SUM(F9*100/C9)</f>
        <v>18.934135817029905</v>
      </c>
      <c r="H9" s="147">
        <v>3520</v>
      </c>
      <c r="I9" s="65">
        <f t="shared" ref="I9:I15" si="1">SUM(H9*100/C9)</f>
        <v>0.419350150227426</v>
      </c>
      <c r="J9" s="148">
        <v>3728</v>
      </c>
      <c r="K9" s="65">
        <f t="shared" ref="K9:K15" si="2">SUM(J9*100/C9)</f>
        <v>0.44412993183177385</v>
      </c>
      <c r="L9" s="67"/>
      <c r="M9" s="65"/>
      <c r="N9" s="147">
        <v>679224</v>
      </c>
      <c r="O9" s="65">
        <f t="shared" ref="O9:O15" si="3">SUM(N9*100/C9)</f>
        <v>80.918376828998063</v>
      </c>
      <c r="P9" s="96">
        <v>522</v>
      </c>
      <c r="Q9" s="102">
        <v>9.9562384860962527E-2</v>
      </c>
      <c r="R9" s="18"/>
    </row>
    <row r="10" spans="1:23" ht="26.25" customHeight="1" thickBot="1" x14ac:dyDescent="0.35">
      <c r="A10" s="25" t="s">
        <v>1</v>
      </c>
      <c r="B10" s="24" t="s">
        <v>70</v>
      </c>
      <c r="C10" s="174">
        <v>251006</v>
      </c>
      <c r="D10" s="147">
        <v>210078</v>
      </c>
      <c r="E10" s="64">
        <f t="shared" ref="E10:E15" si="4">SUM(D10*100/C10)</f>
        <v>83.694413679354284</v>
      </c>
      <c r="F10" s="147">
        <v>23217</v>
      </c>
      <c r="G10" s="65">
        <f t="shared" si="0"/>
        <v>9.2495796913221202</v>
      </c>
      <c r="H10" s="147"/>
      <c r="I10" s="65">
        <f t="shared" si="1"/>
        <v>0</v>
      </c>
      <c r="J10" s="148">
        <v>19</v>
      </c>
      <c r="K10" s="65">
        <f t="shared" si="2"/>
        <v>7.5695401703544931E-3</v>
      </c>
      <c r="L10" s="67"/>
      <c r="M10" s="65"/>
      <c r="N10" s="147">
        <v>209453</v>
      </c>
      <c r="O10" s="65">
        <f t="shared" si="3"/>
        <v>83.445415647434729</v>
      </c>
      <c r="P10" s="96">
        <v>245</v>
      </c>
      <c r="Q10" s="102">
        <v>3.523800957175618E-3</v>
      </c>
      <c r="R10" s="6"/>
    </row>
    <row r="11" spans="1:23" ht="39.75" customHeight="1" thickBot="1" x14ac:dyDescent="0.35">
      <c r="A11" s="70" t="s">
        <v>2</v>
      </c>
      <c r="B11" s="71" t="s">
        <v>71</v>
      </c>
      <c r="C11" s="175">
        <v>501415.7</v>
      </c>
      <c r="D11" s="147">
        <v>386076.9</v>
      </c>
      <c r="E11" s="176">
        <f t="shared" si="4"/>
        <v>76.997369647579845</v>
      </c>
      <c r="F11" s="147"/>
      <c r="G11" s="177">
        <f t="shared" si="0"/>
        <v>0</v>
      </c>
      <c r="H11" s="178"/>
      <c r="I11" s="177">
        <f t="shared" si="1"/>
        <v>0</v>
      </c>
      <c r="J11" s="148">
        <v>13101.4</v>
      </c>
      <c r="K11" s="177">
        <f t="shared" si="2"/>
        <v>2.6128818862273357</v>
      </c>
      <c r="L11" s="179"/>
      <c r="M11" s="177">
        <f>SUM(L11*100/C11)</f>
        <v>0</v>
      </c>
      <c r="N11" s="147">
        <v>324108.59999999998</v>
      </c>
      <c r="O11" s="177">
        <f t="shared" si="3"/>
        <v>64.638701979216037</v>
      </c>
      <c r="P11" s="96">
        <v>330</v>
      </c>
      <c r="Q11" s="102">
        <v>1.898450558943392</v>
      </c>
      <c r="R11" s="6"/>
    </row>
    <row r="12" spans="1:23" s="14" customFormat="1" ht="36.75" customHeight="1" thickBot="1" x14ac:dyDescent="0.35">
      <c r="A12" s="25" t="s">
        <v>3</v>
      </c>
      <c r="B12" s="24" t="s">
        <v>69</v>
      </c>
      <c r="C12" s="174">
        <v>404889.8</v>
      </c>
      <c r="D12" s="147">
        <v>404759.8</v>
      </c>
      <c r="E12" s="64">
        <f t="shared" si="4"/>
        <v>99.967892498156289</v>
      </c>
      <c r="F12" s="147"/>
      <c r="G12" s="64">
        <f t="shared" si="0"/>
        <v>0</v>
      </c>
      <c r="H12" s="147"/>
      <c r="I12" s="64">
        <f t="shared" si="1"/>
        <v>0</v>
      </c>
      <c r="J12" s="148">
        <v>169212.2</v>
      </c>
      <c r="K12" s="64">
        <f t="shared" si="2"/>
        <v>41.792161719065291</v>
      </c>
      <c r="L12" s="179"/>
      <c r="M12" s="64">
        <f>SUM(L12*100/C12)</f>
        <v>0</v>
      </c>
      <c r="N12" s="147">
        <v>142414</v>
      </c>
      <c r="O12" s="64">
        <f t="shared" si="3"/>
        <v>35.173521289002586</v>
      </c>
      <c r="P12" s="96">
        <v>315</v>
      </c>
      <c r="Q12" s="102">
        <v>29.235879824663023</v>
      </c>
      <c r="R12" s="30"/>
    </row>
    <row r="13" spans="1:23" s="8" customFormat="1" ht="39" customHeight="1" thickBot="1" x14ac:dyDescent="0.35">
      <c r="A13" s="25" t="s">
        <v>4</v>
      </c>
      <c r="B13" s="24" t="s">
        <v>72</v>
      </c>
      <c r="C13" s="174">
        <v>68690.8</v>
      </c>
      <c r="D13" s="147">
        <v>68690.8</v>
      </c>
      <c r="E13" s="64">
        <f>SUM(D13*100/C13)</f>
        <v>100</v>
      </c>
      <c r="F13" s="174"/>
      <c r="G13" s="64">
        <f>SUM(F13*100/C13)</f>
        <v>0</v>
      </c>
      <c r="H13" s="68"/>
      <c r="I13" s="64">
        <f>SUM(H13*100/C13)</f>
        <v>0</v>
      </c>
      <c r="J13" s="148">
        <v>656</v>
      </c>
      <c r="K13" s="64">
        <f>SUM(J13*100/C13)</f>
        <v>0.95500416358522533</v>
      </c>
      <c r="L13" s="68"/>
      <c r="M13" s="65">
        <f>SUM(L13*100/C13)</f>
        <v>0</v>
      </c>
      <c r="N13" s="147">
        <v>45251.6</v>
      </c>
      <c r="O13" s="65">
        <f>SUM(N13/C13*100)</f>
        <v>65.877235379410337</v>
      </c>
      <c r="P13" s="96">
        <v>58</v>
      </c>
      <c r="Q13" s="102">
        <v>0.89335201746394266</v>
      </c>
      <c r="R13" s="1"/>
      <c r="S13" s="1"/>
      <c r="T13" s="1"/>
      <c r="U13" s="1"/>
      <c r="V13" s="1"/>
    </row>
    <row r="14" spans="1:23" s="8" customFormat="1" ht="30" customHeight="1" thickBot="1" x14ac:dyDescent="0.35">
      <c r="A14" s="25" t="s">
        <v>5</v>
      </c>
      <c r="B14" s="45" t="s">
        <v>73</v>
      </c>
      <c r="C14" s="180">
        <v>13809</v>
      </c>
      <c r="D14" s="147">
        <v>13649</v>
      </c>
      <c r="E14" s="64">
        <f t="shared" si="4"/>
        <v>98.841335360996453</v>
      </c>
      <c r="F14" s="174"/>
      <c r="G14" s="64">
        <f t="shared" si="0"/>
        <v>0</v>
      </c>
      <c r="H14" s="68"/>
      <c r="I14" s="64">
        <f t="shared" si="1"/>
        <v>0</v>
      </c>
      <c r="J14" s="148">
        <v>38.200000000000003</v>
      </c>
      <c r="K14" s="64">
        <f t="shared" si="2"/>
        <v>0.27663118256209723</v>
      </c>
      <c r="L14" s="68"/>
      <c r="M14" s="65">
        <f>SUM(L14*100/C14)</f>
        <v>0</v>
      </c>
      <c r="N14" s="147">
        <v>9984</v>
      </c>
      <c r="O14" s="64">
        <f t="shared" si="3"/>
        <v>72.300673473821419</v>
      </c>
      <c r="P14" s="96">
        <v>9</v>
      </c>
      <c r="Q14" s="102">
        <v>0.19633491035152689</v>
      </c>
      <c r="R14" s="6"/>
      <c r="S14" s="1"/>
      <c r="T14" s="1"/>
      <c r="U14" s="1"/>
      <c r="V14" s="1"/>
      <c r="W14" s="1"/>
    </row>
    <row r="15" spans="1:23" ht="29.25" customHeight="1" thickBot="1" x14ac:dyDescent="0.35">
      <c r="A15" s="72"/>
      <c r="B15" s="73" t="s">
        <v>18</v>
      </c>
      <c r="C15" s="181">
        <v>2079205.3</v>
      </c>
      <c r="D15" s="181">
        <f>SUM(D9:D14)</f>
        <v>1607151.5</v>
      </c>
      <c r="E15" s="64">
        <f t="shared" si="4"/>
        <v>77.296431477930525</v>
      </c>
      <c r="F15" s="181">
        <f>SUM(F9:F14)</f>
        <v>182149</v>
      </c>
      <c r="G15" s="64">
        <f t="shared" si="0"/>
        <v>8.7605105662245091</v>
      </c>
      <c r="H15" s="27">
        <f>SUM(H9:H14)</f>
        <v>3520</v>
      </c>
      <c r="I15" s="64">
        <f t="shared" si="1"/>
        <v>0.16929545148812386</v>
      </c>
      <c r="J15" s="27">
        <f>SUM(J9:J14)</f>
        <v>186754.80000000002</v>
      </c>
      <c r="K15" s="64">
        <f t="shared" si="2"/>
        <v>8.9820278930608719</v>
      </c>
      <c r="L15" s="27"/>
      <c r="M15" s="65">
        <f>SUM(L15*100/C15)</f>
        <v>0</v>
      </c>
      <c r="N15" s="27">
        <f>SUM(N9:N14)</f>
        <v>1410435.2000000002</v>
      </c>
      <c r="O15" s="64">
        <f t="shared" si="3"/>
        <v>67.83530226668816</v>
      </c>
      <c r="P15" s="29">
        <f>SUM(P9:P14)</f>
        <v>1479</v>
      </c>
      <c r="Q15" s="54">
        <v>5.3878000000000004</v>
      </c>
      <c r="R15" s="9"/>
    </row>
    <row r="17" spans="2:17" s="10" customFormat="1" ht="16.5" x14ac:dyDescent="0.3"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</row>
    <row r="18" spans="2:17" x14ac:dyDescent="0.3"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</row>
    <row r="19" spans="2:17" x14ac:dyDescent="0.3"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</row>
  </sheetData>
  <protectedRanges>
    <protectedRange sqref="H10" name="Range2_1_2_1_2_4"/>
    <protectedRange sqref="F11" name="Range2_1_2_1_2_7"/>
    <protectedRange sqref="F12" name="Range2_1_2_1_2_20"/>
    <protectedRange sqref="H12" name="Range2_1_2_1_2_21"/>
    <protectedRange sqref="D9" name="Range2_1_2_1"/>
    <protectedRange sqref="F9" name="Range2_1_2_1_4"/>
    <protectedRange sqref="H9" name="Range2_1_2_1_5"/>
    <protectedRange sqref="D10" name="Range2_1_2_1_2_3"/>
    <protectedRange sqref="F10" name="Range2_1_2_1_2_5"/>
    <protectedRange sqref="D11" name="Range2_1_2_1_2_9"/>
    <protectedRange sqref="D12" name="Range2_1_2_1_2_10"/>
    <protectedRange sqref="D13" name="Range2_1_2_1_2_11"/>
    <protectedRange sqref="D14" name="Range2_1_2_1_2_12"/>
  </protectedRanges>
  <mergeCells count="20">
    <mergeCell ref="J1:P1"/>
    <mergeCell ref="A2:P2"/>
    <mergeCell ref="N3:Q3"/>
    <mergeCell ref="A5:A7"/>
    <mergeCell ref="B5:B7"/>
    <mergeCell ref="C5:C7"/>
    <mergeCell ref="D5:D7"/>
    <mergeCell ref="E5:E7"/>
    <mergeCell ref="F5:F7"/>
    <mergeCell ref="G5:G7"/>
    <mergeCell ref="N5:N7"/>
    <mergeCell ref="O5:O6"/>
    <mergeCell ref="P5:P7"/>
    <mergeCell ref="Q5:Q6"/>
    <mergeCell ref="H5:H7"/>
    <mergeCell ref="I5:I7"/>
    <mergeCell ref="J5:J7"/>
    <mergeCell ref="K5:K6"/>
    <mergeCell ref="L5:L7"/>
    <mergeCell ref="M5:M6"/>
  </mergeCells>
  <pageMargins left="0.2" right="0.2" top="0.3" bottom="0.19" header="0.31496062992125984" footer="0.31496062992125984"/>
  <pageSetup paperSize="9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"/>
  <sheetViews>
    <sheetView topLeftCell="A12" workbookViewId="0">
      <selection activeCell="C17" sqref="C17:Q17"/>
    </sheetView>
  </sheetViews>
  <sheetFormatPr defaultRowHeight="17.25" x14ac:dyDescent="0.3"/>
  <cols>
    <col min="1" max="1" width="3.875" style="1" customWidth="1"/>
    <col min="2" max="2" width="20.5" style="1" customWidth="1"/>
    <col min="3" max="3" width="12.125" style="1" customWidth="1"/>
    <col min="4" max="4" width="10.125" style="1" customWidth="1"/>
    <col min="5" max="5" width="7.375" style="1" customWidth="1"/>
    <col min="6" max="6" width="10" style="1" customWidth="1"/>
    <col min="7" max="7" width="6.875" style="1" customWidth="1"/>
    <col min="8" max="8" width="6.125" style="1" customWidth="1"/>
    <col min="9" max="9" width="10.375" style="1" customWidth="1"/>
    <col min="10" max="10" width="12.5" style="1" customWidth="1"/>
    <col min="11" max="11" width="7.125" style="1" customWidth="1"/>
    <col min="12" max="12" width="12.25" style="1" customWidth="1"/>
    <col min="13" max="13" width="6" style="1" customWidth="1"/>
    <col min="14" max="14" width="10.75" style="1" customWidth="1"/>
    <col min="15" max="15" width="7.75" style="1" customWidth="1"/>
    <col min="16" max="16" width="5.875" style="1" customWidth="1"/>
    <col min="17" max="17" width="7.625" style="1" customWidth="1"/>
    <col min="18" max="18" width="11.25" style="1" customWidth="1"/>
    <col min="19" max="19" width="10.375" style="1" customWidth="1"/>
    <col min="20" max="20" width="10.875" style="1" customWidth="1"/>
    <col min="21" max="16384" width="9" style="1"/>
  </cols>
  <sheetData>
    <row r="1" spans="1:23" ht="45" customHeight="1" x14ac:dyDescent="0.3">
      <c r="J1" s="253"/>
      <c r="K1" s="253"/>
      <c r="L1" s="253"/>
      <c r="M1" s="253"/>
      <c r="N1" s="253"/>
      <c r="O1" s="253"/>
      <c r="P1" s="253"/>
      <c r="Q1" s="2"/>
      <c r="R1" s="2"/>
    </row>
    <row r="2" spans="1:23" ht="59.25" customHeight="1" x14ac:dyDescent="0.3">
      <c r="A2" s="254" t="s">
        <v>136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11"/>
    </row>
    <row r="3" spans="1:23" ht="38.25" customHeight="1" x14ac:dyDescent="0.3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258" t="s">
        <v>107</v>
      </c>
      <c r="O3" s="255"/>
      <c r="P3" s="255"/>
      <c r="Q3" s="255"/>
    </row>
    <row r="4" spans="1:23" x14ac:dyDescent="0.3">
      <c r="B4" s="3"/>
      <c r="P4" s="1" t="s">
        <v>42</v>
      </c>
      <c r="Q4" s="7"/>
    </row>
    <row r="5" spans="1:23" ht="27.75" customHeight="1" x14ac:dyDescent="0.3">
      <c r="A5" s="256" t="s">
        <v>16</v>
      </c>
      <c r="B5" s="257" t="s">
        <v>17</v>
      </c>
      <c r="C5" s="252" t="s">
        <v>32</v>
      </c>
      <c r="D5" s="250" t="s">
        <v>34</v>
      </c>
      <c r="E5" s="251" t="s">
        <v>35</v>
      </c>
      <c r="F5" s="250" t="s">
        <v>36</v>
      </c>
      <c r="G5" s="251" t="s">
        <v>35</v>
      </c>
      <c r="H5" s="250" t="s">
        <v>37</v>
      </c>
      <c r="I5" s="251" t="s">
        <v>35</v>
      </c>
      <c r="J5" s="252" t="s">
        <v>38</v>
      </c>
      <c r="K5" s="251" t="s">
        <v>35</v>
      </c>
      <c r="L5" s="252" t="s">
        <v>39</v>
      </c>
      <c r="M5" s="251" t="s">
        <v>35</v>
      </c>
      <c r="N5" s="250" t="s">
        <v>40</v>
      </c>
      <c r="O5" s="251" t="s">
        <v>35</v>
      </c>
      <c r="P5" s="252" t="s">
        <v>41</v>
      </c>
      <c r="Q5" s="251" t="s">
        <v>116</v>
      </c>
    </row>
    <row r="6" spans="1:23" ht="78" customHeight="1" x14ac:dyDescent="0.3">
      <c r="A6" s="256"/>
      <c r="B6" s="257"/>
      <c r="C6" s="252"/>
      <c r="D6" s="250"/>
      <c r="E6" s="251"/>
      <c r="F6" s="250"/>
      <c r="G6" s="251"/>
      <c r="H6" s="250"/>
      <c r="I6" s="251"/>
      <c r="J6" s="252"/>
      <c r="K6" s="251"/>
      <c r="L6" s="252"/>
      <c r="M6" s="251"/>
      <c r="N6" s="250"/>
      <c r="O6" s="251"/>
      <c r="P6" s="252"/>
      <c r="Q6" s="251"/>
    </row>
    <row r="7" spans="1:23" ht="13.5" hidden="1" customHeight="1" x14ac:dyDescent="0.3">
      <c r="A7" s="256"/>
      <c r="B7" s="257"/>
      <c r="C7" s="252"/>
      <c r="D7" s="250"/>
      <c r="E7" s="251"/>
      <c r="F7" s="250"/>
      <c r="G7" s="251"/>
      <c r="H7" s="250"/>
      <c r="I7" s="251"/>
      <c r="J7" s="252"/>
      <c r="K7" s="20"/>
      <c r="L7" s="252"/>
      <c r="M7" s="20"/>
      <c r="N7" s="250"/>
      <c r="O7" s="20"/>
      <c r="P7" s="252"/>
      <c r="Q7" s="20"/>
    </row>
    <row r="8" spans="1:23" s="5" customFormat="1" ht="14.25" customHeight="1" thickBot="1" x14ac:dyDescent="0.35">
      <c r="A8" s="15">
        <v>1</v>
      </c>
      <c r="B8" s="15">
        <v>2</v>
      </c>
      <c r="C8" s="61">
        <v>3</v>
      </c>
      <c r="D8" s="115">
        <v>4</v>
      </c>
      <c r="E8" s="62">
        <v>5</v>
      </c>
      <c r="F8" s="61">
        <v>6</v>
      </c>
      <c r="G8" s="62">
        <v>7</v>
      </c>
      <c r="H8" s="61">
        <v>8</v>
      </c>
      <c r="I8" s="62">
        <v>9</v>
      </c>
      <c r="J8" s="61">
        <v>10</v>
      </c>
      <c r="K8" s="62">
        <v>11</v>
      </c>
      <c r="L8" s="61">
        <v>12</v>
      </c>
      <c r="M8" s="62">
        <v>13</v>
      </c>
      <c r="N8" s="61">
        <v>14</v>
      </c>
      <c r="O8" s="62">
        <v>15</v>
      </c>
      <c r="P8" s="63">
        <v>16</v>
      </c>
      <c r="Q8" s="62">
        <v>17</v>
      </c>
      <c r="R8" s="4"/>
    </row>
    <row r="9" spans="1:23" ht="49.5" customHeight="1" thickBot="1" x14ac:dyDescent="0.35">
      <c r="A9" s="32">
        <v>1</v>
      </c>
      <c r="B9" s="47" t="s">
        <v>53</v>
      </c>
      <c r="C9" s="69">
        <v>255353</v>
      </c>
      <c r="D9" s="147">
        <v>190352</v>
      </c>
      <c r="E9" s="64">
        <f t="shared" ref="E9:E16" si="0">SUM(D9*100/C9)</f>
        <v>74.544649955160111</v>
      </c>
      <c r="F9" s="147">
        <v>58232</v>
      </c>
      <c r="G9" s="65">
        <f t="shared" ref="G9:G16" si="1">SUM(F9*100/C9)</f>
        <v>22.804509835404321</v>
      </c>
      <c r="H9" s="116"/>
      <c r="I9" s="65">
        <f t="shared" ref="I9:I15" si="2">SUM(H9*100/C9)</f>
        <v>0</v>
      </c>
      <c r="J9" s="225">
        <v>3620</v>
      </c>
      <c r="K9" s="65">
        <f t="shared" ref="K9:K16" si="3">SUM(J9*100/C9)</f>
        <v>1.4176453771837416</v>
      </c>
      <c r="L9" s="66"/>
      <c r="M9" s="65">
        <f t="shared" ref="M9:M15" si="4">SUM(L9*100/C9)</f>
        <v>0</v>
      </c>
      <c r="N9" s="226">
        <v>170098</v>
      </c>
      <c r="O9" s="65">
        <f t="shared" ref="O9:O16" si="5">SUM(N9*100/C9)</f>
        <v>66.612884908342565</v>
      </c>
      <c r="P9" s="96">
        <v>176</v>
      </c>
      <c r="Q9" s="102">
        <v>0.23666024022975657</v>
      </c>
      <c r="R9" s="18"/>
    </row>
    <row r="10" spans="1:23" s="8" customFormat="1" ht="63" customHeight="1" thickBot="1" x14ac:dyDescent="0.35">
      <c r="A10" s="33">
        <v>2</v>
      </c>
      <c r="B10" s="47" t="s">
        <v>58</v>
      </c>
      <c r="C10" s="249">
        <v>118853.3</v>
      </c>
      <c r="D10" s="138">
        <v>97448.164000000004</v>
      </c>
      <c r="E10" s="64">
        <f t="shared" si="0"/>
        <v>81.990288868714629</v>
      </c>
      <c r="F10" s="138">
        <v>11813.23</v>
      </c>
      <c r="G10" s="65">
        <f t="shared" si="1"/>
        <v>9.9393369809672922</v>
      </c>
      <c r="H10" s="67"/>
      <c r="I10" s="65">
        <f>SUM(H10*100/C10)</f>
        <v>0</v>
      </c>
      <c r="J10" s="137">
        <v>969.8</v>
      </c>
      <c r="K10" s="65">
        <f t="shared" si="3"/>
        <v>0.81596388152453481</v>
      </c>
      <c r="L10" s="66"/>
      <c r="M10" s="65">
        <f t="shared" si="4"/>
        <v>0</v>
      </c>
      <c r="N10" s="138">
        <v>83451.735000000001</v>
      </c>
      <c r="O10" s="65">
        <f t="shared" si="5"/>
        <v>70.214066416330041</v>
      </c>
      <c r="P10" s="96">
        <v>88</v>
      </c>
      <c r="Q10" s="102">
        <v>0.98581932611877165</v>
      </c>
      <c r="R10" s="34"/>
      <c r="S10" s="1"/>
      <c r="T10" s="1"/>
      <c r="U10" s="1"/>
      <c r="V10" s="1"/>
      <c r="W10" s="1"/>
    </row>
    <row r="11" spans="1:23" ht="57" customHeight="1" thickBot="1" x14ac:dyDescent="0.35">
      <c r="A11" s="32">
        <v>3</v>
      </c>
      <c r="B11" s="47" t="s">
        <v>57</v>
      </c>
      <c r="C11" s="75">
        <v>126019</v>
      </c>
      <c r="D11" s="226">
        <v>97403</v>
      </c>
      <c r="E11" s="64">
        <f t="shared" si="0"/>
        <v>77.292313063903066</v>
      </c>
      <c r="F11" s="226">
        <v>11133</v>
      </c>
      <c r="G11" s="65">
        <f t="shared" si="1"/>
        <v>8.8343821169823595</v>
      </c>
      <c r="H11" s="67"/>
      <c r="I11" s="65">
        <f>SUM(H11*100/C11)</f>
        <v>0</v>
      </c>
      <c r="J11" s="225">
        <v>4286</v>
      </c>
      <c r="K11" s="65">
        <f t="shared" si="3"/>
        <v>3.4010744411556986</v>
      </c>
      <c r="L11" s="148"/>
      <c r="M11" s="65">
        <f t="shared" si="4"/>
        <v>0</v>
      </c>
      <c r="N11" s="226">
        <v>85023</v>
      </c>
      <c r="O11" s="65">
        <f t="shared" si="5"/>
        <v>67.468397622580724</v>
      </c>
      <c r="P11" s="97">
        <v>110</v>
      </c>
      <c r="Q11" s="102">
        <v>1.0274124476075985</v>
      </c>
      <c r="R11" s="6"/>
    </row>
    <row r="12" spans="1:23" s="14" customFormat="1" ht="70.5" customHeight="1" thickBot="1" x14ac:dyDescent="0.35">
      <c r="A12" s="33">
        <v>4</v>
      </c>
      <c r="B12" s="47" t="s">
        <v>54</v>
      </c>
      <c r="C12" s="74">
        <v>126627</v>
      </c>
      <c r="D12" s="226">
        <v>445292.2</v>
      </c>
      <c r="E12" s="64">
        <f t="shared" si="0"/>
        <v>351.6565977240241</v>
      </c>
      <c r="F12" s="226">
        <v>160833.4</v>
      </c>
      <c r="G12" s="64">
        <f t="shared" si="1"/>
        <v>127.01351212616582</v>
      </c>
      <c r="H12" s="68"/>
      <c r="I12" s="64">
        <f t="shared" si="2"/>
        <v>0</v>
      </c>
      <c r="J12" s="227">
        <v>15939</v>
      </c>
      <c r="K12" s="64">
        <f t="shared" si="3"/>
        <v>12.587362884692839</v>
      </c>
      <c r="L12" s="227"/>
      <c r="M12" s="103">
        <f t="shared" si="4"/>
        <v>0</v>
      </c>
      <c r="N12" s="226">
        <v>481401</v>
      </c>
      <c r="O12" s="64">
        <f t="shared" si="5"/>
        <v>380.17247506455971</v>
      </c>
      <c r="P12" s="97">
        <v>296</v>
      </c>
      <c r="Q12" s="102">
        <v>1.6812197814350998</v>
      </c>
      <c r="R12" s="30"/>
    </row>
    <row r="13" spans="1:23" s="8" customFormat="1" ht="30" customHeight="1" thickBot="1" x14ac:dyDescent="0.35">
      <c r="A13" s="32">
        <v>5</v>
      </c>
      <c r="B13" s="47" t="s">
        <v>60</v>
      </c>
      <c r="C13" s="75">
        <v>126627</v>
      </c>
      <c r="D13" s="226">
        <v>124138</v>
      </c>
      <c r="E13" s="64">
        <f t="shared" si="0"/>
        <v>98.034384451973125</v>
      </c>
      <c r="F13" s="226">
        <v>2489</v>
      </c>
      <c r="G13" s="65">
        <f t="shared" si="1"/>
        <v>1.9656155480268822</v>
      </c>
      <c r="H13" s="67"/>
      <c r="I13" s="65"/>
      <c r="J13" s="225">
        <v>15939</v>
      </c>
      <c r="K13" s="65">
        <f t="shared" si="3"/>
        <v>12.587362884692839</v>
      </c>
      <c r="L13" s="66"/>
      <c r="M13" s="65">
        <f t="shared" si="4"/>
        <v>0</v>
      </c>
      <c r="N13" s="226">
        <v>92459</v>
      </c>
      <c r="O13" s="65">
        <f t="shared" si="5"/>
        <v>73.016813159910598</v>
      </c>
      <c r="P13" s="96">
        <v>67</v>
      </c>
      <c r="Q13" s="102">
        <v>8.6744037333841266</v>
      </c>
      <c r="R13" s="6"/>
      <c r="S13" s="1"/>
      <c r="T13" s="1"/>
      <c r="U13" s="1"/>
      <c r="V13" s="1"/>
      <c r="W13" s="1"/>
    </row>
    <row r="14" spans="1:23" ht="45.75" customHeight="1" thickBot="1" x14ac:dyDescent="0.35">
      <c r="A14" s="33">
        <v>6</v>
      </c>
      <c r="B14" s="47" t="s">
        <v>55</v>
      </c>
      <c r="C14" s="74">
        <v>310516</v>
      </c>
      <c r="D14" s="147"/>
      <c r="E14" s="64">
        <f t="shared" si="0"/>
        <v>0</v>
      </c>
      <c r="F14" s="69"/>
      <c r="G14" s="65">
        <f t="shared" si="1"/>
        <v>0</v>
      </c>
      <c r="H14" s="66"/>
      <c r="I14" s="65">
        <f t="shared" si="2"/>
        <v>0</v>
      </c>
      <c r="J14" s="69"/>
      <c r="K14" s="65">
        <f t="shared" si="3"/>
        <v>0</v>
      </c>
      <c r="L14" s="227">
        <v>16850</v>
      </c>
      <c r="M14" s="65">
        <f t="shared" si="4"/>
        <v>5.4264514549974878</v>
      </c>
      <c r="N14" s="226">
        <v>243220</v>
      </c>
      <c r="O14" s="65">
        <f t="shared" si="5"/>
        <v>78.327686818070561</v>
      </c>
      <c r="P14" s="96">
        <v>270</v>
      </c>
      <c r="Q14" s="102">
        <v>-0.70492551959861327</v>
      </c>
      <c r="R14" s="6"/>
    </row>
    <row r="15" spans="1:23" ht="42.75" customHeight="1" thickBot="1" x14ac:dyDescent="0.35">
      <c r="A15" s="32">
        <v>7</v>
      </c>
      <c r="B15" s="47" t="s">
        <v>56</v>
      </c>
      <c r="C15" s="75">
        <v>66827</v>
      </c>
      <c r="D15" s="226">
        <v>56895</v>
      </c>
      <c r="E15" s="64">
        <f t="shared" si="0"/>
        <v>85.137743726338158</v>
      </c>
      <c r="F15" s="226">
        <v>8510</v>
      </c>
      <c r="G15" s="65">
        <f t="shared" si="1"/>
        <v>12.734373830936597</v>
      </c>
      <c r="H15" s="226">
        <v>180</v>
      </c>
      <c r="I15" s="65">
        <f t="shared" si="2"/>
        <v>0.26935220793990455</v>
      </c>
      <c r="J15" s="148"/>
      <c r="K15" s="65">
        <f t="shared" si="3"/>
        <v>0</v>
      </c>
      <c r="L15" s="227">
        <v>2724</v>
      </c>
      <c r="M15" s="65">
        <f t="shared" si="4"/>
        <v>4.0761967468238884</v>
      </c>
      <c r="N15" s="226">
        <v>56588</v>
      </c>
      <c r="O15" s="65">
        <f t="shared" si="5"/>
        <v>84.678348571685092</v>
      </c>
      <c r="P15" s="96">
        <v>87</v>
      </c>
      <c r="Q15" s="102">
        <v>-0.61448922275234319</v>
      </c>
      <c r="R15" s="6"/>
    </row>
    <row r="16" spans="1:23" s="8" customFormat="1" ht="30" customHeight="1" thickBot="1" x14ac:dyDescent="0.35">
      <c r="A16" s="33">
        <v>8</v>
      </c>
      <c r="B16" s="47" t="s">
        <v>59</v>
      </c>
      <c r="C16" s="75">
        <v>95319</v>
      </c>
      <c r="D16" s="226">
        <v>76722</v>
      </c>
      <c r="E16" s="64">
        <f t="shared" si="0"/>
        <v>80.489723979479436</v>
      </c>
      <c r="F16" s="226">
        <v>15073</v>
      </c>
      <c r="G16" s="65">
        <f t="shared" si="1"/>
        <v>15.813216672436765</v>
      </c>
      <c r="H16" s="67"/>
      <c r="I16" s="65">
        <f>SUM(H16*100/C16)</f>
        <v>0</v>
      </c>
      <c r="J16" s="225">
        <v>5899</v>
      </c>
      <c r="K16" s="65">
        <f t="shared" si="3"/>
        <v>6.1886927055466385</v>
      </c>
      <c r="L16" s="226"/>
      <c r="M16" s="65">
        <f>SUM(L16*100/C16)</f>
        <v>0</v>
      </c>
      <c r="N16" s="226">
        <v>76990</v>
      </c>
      <c r="O16" s="65">
        <f t="shared" si="5"/>
        <v>80.770885133079446</v>
      </c>
      <c r="P16" s="96">
        <v>89</v>
      </c>
      <c r="Q16" s="102">
        <v>6.3145612776844109</v>
      </c>
      <c r="R16" s="6"/>
      <c r="S16" s="1"/>
      <c r="T16" s="1"/>
      <c r="U16" s="1"/>
      <c r="V16" s="1"/>
      <c r="W16" s="1"/>
    </row>
    <row r="17" spans="1:18" ht="29.25" customHeight="1" x14ac:dyDescent="0.3">
      <c r="A17" s="16"/>
      <c r="B17" s="26" t="s">
        <v>18</v>
      </c>
      <c r="C17" s="76">
        <v>1226141.3</v>
      </c>
      <c r="D17" s="76">
        <v>1088250.3640000001</v>
      </c>
      <c r="E17" s="64">
        <v>63.739653196660413</v>
      </c>
      <c r="F17" s="76">
        <v>268083.63</v>
      </c>
      <c r="G17" s="65">
        <v>15.70186252095003</v>
      </c>
      <c r="H17" s="76">
        <v>180</v>
      </c>
      <c r="I17" s="229">
        <v>1.054273718156907E-2</v>
      </c>
      <c r="J17" s="76">
        <v>46652.800000000003</v>
      </c>
      <c r="K17" s="65">
        <v>1.9117496755911914</v>
      </c>
      <c r="L17" s="228">
        <v>19574</v>
      </c>
      <c r="M17" s="65">
        <v>1.7687374457232068</v>
      </c>
      <c r="N17" s="76">
        <v>1289230.7349999999</v>
      </c>
      <c r="O17" s="65">
        <v>75.51122669725622</v>
      </c>
      <c r="P17" s="77">
        <v>1183</v>
      </c>
      <c r="Q17" s="134">
        <v>2.2000000000000002</v>
      </c>
      <c r="R17" s="9"/>
    </row>
    <row r="19" spans="1:18" s="10" customFormat="1" ht="16.5" x14ac:dyDescent="0.3"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</row>
    <row r="20" spans="1:18" x14ac:dyDescent="0.3"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</row>
    <row r="21" spans="1:18" x14ac:dyDescent="0.3"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</row>
  </sheetData>
  <protectedRanges>
    <protectedRange sqref="F14" name="Range2_1_2_1_2_24"/>
    <protectedRange sqref="D9" name="Range2_1_2_1"/>
    <protectedRange sqref="F9" name="Range2_1_2_1_2"/>
    <protectedRange sqref="D14" name="Range2_1_2_1_2_12"/>
    <protectedRange sqref="D10" name="Range2_1_2_1_1"/>
    <protectedRange sqref="F10" name="Range2_1_2_1_4"/>
    <protectedRange sqref="D11" name="Range2_1_2_1_5"/>
    <protectedRange sqref="F11" name="Range2_1_2_1_6"/>
    <protectedRange sqref="D12" name="Range2_1_2_1_7"/>
    <protectedRange sqref="F12" name="Range2_1_2_1_8"/>
    <protectedRange sqref="D13" name="Range2_1_2_1_9"/>
    <protectedRange sqref="F13" name="Range2_1_2_1_10"/>
    <protectedRange sqref="D15" name="Range2_1_2_1_12"/>
    <protectedRange sqref="F15" name="Range2_1_2_1_13"/>
    <protectedRange sqref="H15" name="Range2_1_2_1_14"/>
    <protectedRange sqref="D16" name="Range2_1_2_1_15"/>
    <protectedRange sqref="F16" name="Range2_1_2_1_16"/>
  </protectedRanges>
  <mergeCells count="20">
    <mergeCell ref="N5:N7"/>
    <mergeCell ref="O5:O6"/>
    <mergeCell ref="P5:P7"/>
    <mergeCell ref="Q5:Q6"/>
    <mergeCell ref="H5:H7"/>
    <mergeCell ref="I5:I7"/>
    <mergeCell ref="J5:J7"/>
    <mergeCell ref="K5:K6"/>
    <mergeCell ref="L5:L7"/>
    <mergeCell ref="M5:M6"/>
    <mergeCell ref="J1:P1"/>
    <mergeCell ref="A2:P2"/>
    <mergeCell ref="N3:Q3"/>
    <mergeCell ref="A5:A7"/>
    <mergeCell ref="B5:B7"/>
    <mergeCell ref="C5:C7"/>
    <mergeCell ref="D5:D7"/>
    <mergeCell ref="E5:E7"/>
    <mergeCell ref="F5:F7"/>
    <mergeCell ref="G5:G7"/>
  </mergeCells>
  <pageMargins left="0.2" right="0.2" top="0.3" bottom="0.27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5"/>
  <sheetViews>
    <sheetView topLeftCell="A17" workbookViewId="0">
      <selection activeCell="A2" sqref="A2:P2"/>
    </sheetView>
  </sheetViews>
  <sheetFormatPr defaultRowHeight="17.25" x14ac:dyDescent="0.3"/>
  <cols>
    <col min="1" max="1" width="2.875" style="1" customWidth="1"/>
    <col min="2" max="2" width="20.25" style="1" customWidth="1"/>
    <col min="3" max="3" width="10.25" style="1" customWidth="1"/>
    <col min="4" max="4" width="10.125" style="1" customWidth="1"/>
    <col min="5" max="5" width="6.875" style="1" customWidth="1"/>
    <col min="6" max="6" width="9.375" style="1" customWidth="1"/>
    <col min="7" max="7" width="6.625" style="1" customWidth="1"/>
    <col min="8" max="8" width="7.875" style="1" customWidth="1"/>
    <col min="9" max="9" width="5.25" style="1" customWidth="1"/>
    <col min="10" max="10" width="7.625" style="1" customWidth="1"/>
    <col min="11" max="11" width="5.625" style="1" customWidth="1"/>
    <col min="12" max="12" width="9.25" style="1" customWidth="1"/>
    <col min="13" max="13" width="5.625" style="1" customWidth="1"/>
    <col min="14" max="14" width="11" style="1" customWidth="1"/>
    <col min="15" max="15" width="6.625" style="1" customWidth="1"/>
    <col min="16" max="16" width="8" style="1" customWidth="1"/>
    <col min="17" max="17" width="8.375" style="1" customWidth="1"/>
    <col min="18" max="18" width="26.25" style="1" customWidth="1"/>
    <col min="19" max="19" width="10.375" style="1" customWidth="1"/>
    <col min="20" max="20" width="10.875" style="1" customWidth="1"/>
    <col min="21" max="16384" width="9" style="1"/>
  </cols>
  <sheetData>
    <row r="1" spans="1:23" ht="45" customHeight="1" x14ac:dyDescent="0.3">
      <c r="J1" s="253"/>
      <c r="K1" s="253"/>
      <c r="L1" s="253"/>
      <c r="M1" s="253"/>
      <c r="N1" s="253"/>
      <c r="O1" s="253"/>
      <c r="P1" s="253"/>
      <c r="Q1" s="2"/>
      <c r="R1" s="2"/>
    </row>
    <row r="2" spans="1:23" ht="59.25" customHeight="1" x14ac:dyDescent="0.3">
      <c r="A2" s="254" t="s">
        <v>137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11"/>
    </row>
    <row r="3" spans="1:23" ht="38.25" customHeight="1" x14ac:dyDescent="0.3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258" t="s">
        <v>104</v>
      </c>
      <c r="O3" s="255"/>
      <c r="P3" s="255"/>
      <c r="Q3" s="255"/>
    </row>
    <row r="4" spans="1:23" x14ac:dyDescent="0.3">
      <c r="B4" s="3"/>
      <c r="P4" s="1" t="s">
        <v>42</v>
      </c>
      <c r="Q4" s="7"/>
    </row>
    <row r="5" spans="1:23" ht="27.75" customHeight="1" x14ac:dyDescent="0.3">
      <c r="A5" s="256" t="s">
        <v>16</v>
      </c>
      <c r="B5" s="257" t="s">
        <v>17</v>
      </c>
      <c r="C5" s="252" t="s">
        <v>32</v>
      </c>
      <c r="D5" s="250" t="s">
        <v>34</v>
      </c>
      <c r="E5" s="251" t="s">
        <v>35</v>
      </c>
      <c r="F5" s="250" t="s">
        <v>36</v>
      </c>
      <c r="G5" s="251" t="s">
        <v>35</v>
      </c>
      <c r="H5" s="250" t="s">
        <v>37</v>
      </c>
      <c r="I5" s="251" t="s">
        <v>35</v>
      </c>
      <c r="J5" s="252" t="s">
        <v>38</v>
      </c>
      <c r="K5" s="251" t="s">
        <v>35</v>
      </c>
      <c r="L5" s="252" t="s">
        <v>39</v>
      </c>
      <c r="M5" s="251" t="s">
        <v>35</v>
      </c>
      <c r="N5" s="250" t="s">
        <v>40</v>
      </c>
      <c r="O5" s="251" t="s">
        <v>35</v>
      </c>
      <c r="P5" s="252" t="s">
        <v>41</v>
      </c>
      <c r="Q5" s="251" t="s">
        <v>116</v>
      </c>
    </row>
    <row r="6" spans="1:23" ht="78" customHeight="1" x14ac:dyDescent="0.3">
      <c r="A6" s="256"/>
      <c r="B6" s="257"/>
      <c r="C6" s="252"/>
      <c r="D6" s="250"/>
      <c r="E6" s="251"/>
      <c r="F6" s="250"/>
      <c r="G6" s="251"/>
      <c r="H6" s="250"/>
      <c r="I6" s="251"/>
      <c r="J6" s="252"/>
      <c r="K6" s="251"/>
      <c r="L6" s="252"/>
      <c r="M6" s="251"/>
      <c r="N6" s="250"/>
      <c r="O6" s="251"/>
      <c r="P6" s="252"/>
      <c r="Q6" s="251"/>
    </row>
    <row r="7" spans="1:23" ht="13.5" hidden="1" customHeight="1" x14ac:dyDescent="0.3">
      <c r="A7" s="256"/>
      <c r="B7" s="257"/>
      <c r="C7" s="252"/>
      <c r="D7" s="250"/>
      <c r="E7" s="251"/>
      <c r="F7" s="250"/>
      <c r="G7" s="251"/>
      <c r="H7" s="250"/>
      <c r="I7" s="251"/>
      <c r="J7" s="252"/>
      <c r="K7" s="20"/>
      <c r="L7" s="252"/>
      <c r="M7" s="20"/>
      <c r="N7" s="250"/>
      <c r="O7" s="20"/>
      <c r="P7" s="252"/>
      <c r="Q7" s="20"/>
    </row>
    <row r="8" spans="1:23" s="5" customFormat="1" ht="14.25" customHeight="1" thickBot="1" x14ac:dyDescent="0.35">
      <c r="A8" s="15">
        <v>1</v>
      </c>
      <c r="B8" s="15">
        <v>2</v>
      </c>
      <c r="C8" s="15">
        <v>3</v>
      </c>
      <c r="D8" s="15">
        <v>4</v>
      </c>
      <c r="E8" s="19">
        <v>5</v>
      </c>
      <c r="F8" s="15">
        <v>6</v>
      </c>
      <c r="G8" s="19">
        <v>7</v>
      </c>
      <c r="H8" s="15">
        <v>8</v>
      </c>
      <c r="I8" s="19">
        <v>9</v>
      </c>
      <c r="J8" s="15">
        <v>10</v>
      </c>
      <c r="K8" s="19">
        <v>11</v>
      </c>
      <c r="L8" s="15">
        <v>12</v>
      </c>
      <c r="M8" s="19">
        <v>13</v>
      </c>
      <c r="N8" s="15">
        <v>14</v>
      </c>
      <c r="O8" s="19">
        <v>15</v>
      </c>
      <c r="P8" s="17">
        <v>16</v>
      </c>
      <c r="Q8" s="19">
        <v>17</v>
      </c>
      <c r="R8" s="4"/>
    </row>
    <row r="9" spans="1:23" ht="30" customHeight="1" thickBot="1" x14ac:dyDescent="0.35">
      <c r="A9" s="25" t="s">
        <v>0</v>
      </c>
      <c r="B9" s="24" t="s">
        <v>78</v>
      </c>
      <c r="C9" s="109">
        <v>1444402.9</v>
      </c>
      <c r="D9" s="226">
        <v>1057139.6000000001</v>
      </c>
      <c r="E9" s="22">
        <f t="shared" ref="E9:E20" si="0">SUM(D9*100/C9)</f>
        <v>73.188692711708086</v>
      </c>
      <c r="F9" s="226">
        <v>323012.40000000002</v>
      </c>
      <c r="G9" s="22">
        <f t="shared" ref="G9:G20" si="1">SUM(F9*100/C9)</f>
        <v>22.363040118515414</v>
      </c>
      <c r="H9" s="226"/>
      <c r="I9" s="22">
        <f>SUM(H9*100/C9)</f>
        <v>0</v>
      </c>
      <c r="J9" s="225">
        <v>9164.2999999999993</v>
      </c>
      <c r="K9" s="22">
        <f t="shared" ref="K9:K21" si="2">SUM(J9*100/C9)</f>
        <v>0.6344697867887138</v>
      </c>
      <c r="L9" s="173"/>
      <c r="M9" s="22">
        <f>SUM(L9*100/C9)</f>
        <v>0</v>
      </c>
      <c r="N9" s="226">
        <v>993601</v>
      </c>
      <c r="O9" s="22">
        <f t="shared" ref="O9:O21" si="3">SUM(N9*100/C9)</f>
        <v>68.789740037215381</v>
      </c>
      <c r="P9" s="96">
        <v>585</v>
      </c>
      <c r="Q9" s="102">
        <v>0.10170585341640961</v>
      </c>
      <c r="R9" s="18"/>
    </row>
    <row r="10" spans="1:23" ht="47.25" customHeight="1" thickBot="1" x14ac:dyDescent="0.35">
      <c r="A10" s="25" t="s">
        <v>1</v>
      </c>
      <c r="B10" s="24" t="s">
        <v>79</v>
      </c>
      <c r="C10" s="109">
        <v>39132.199999999997</v>
      </c>
      <c r="D10" s="226">
        <v>25897.5</v>
      </c>
      <c r="E10" s="22">
        <f t="shared" si="0"/>
        <v>66.179514568565025</v>
      </c>
      <c r="F10" s="226">
        <v>13234.7</v>
      </c>
      <c r="G10" s="22">
        <f t="shared" si="1"/>
        <v>33.820485431434982</v>
      </c>
      <c r="H10" s="226"/>
      <c r="I10" s="22">
        <f>SUM(H10*100/C10)</f>
        <v>0</v>
      </c>
      <c r="J10" s="225"/>
      <c r="K10" s="22">
        <f t="shared" si="2"/>
        <v>0</v>
      </c>
      <c r="L10" s="225">
        <v>11494.7</v>
      </c>
      <c r="M10" s="22">
        <f>SUM(L10*100/C10)</f>
        <v>29.374019349793777</v>
      </c>
      <c r="N10" s="226">
        <v>41124.699999999997</v>
      </c>
      <c r="O10" s="22">
        <f t="shared" si="3"/>
        <v>105.09171475153454</v>
      </c>
      <c r="P10" s="96">
        <v>30</v>
      </c>
      <c r="Q10" s="102">
        <v>-9.590953313074575</v>
      </c>
      <c r="R10" s="6"/>
    </row>
    <row r="11" spans="1:23" s="48" customFormat="1" ht="53.25" customHeight="1" thickBot="1" x14ac:dyDescent="0.25">
      <c r="A11" s="25" t="s">
        <v>2</v>
      </c>
      <c r="B11" s="47" t="s">
        <v>80</v>
      </c>
      <c r="C11" s="109">
        <v>59312.3</v>
      </c>
      <c r="D11" s="226">
        <v>45498.9</v>
      </c>
      <c r="E11" s="22">
        <f t="shared" si="0"/>
        <v>76.710732849678735</v>
      </c>
      <c r="F11" s="226">
        <v>9963.1</v>
      </c>
      <c r="G11" s="22">
        <f t="shared" si="1"/>
        <v>16.7976962619895</v>
      </c>
      <c r="H11" s="226"/>
      <c r="I11" s="22">
        <f>SUM(H11*100/C11)</f>
        <v>0</v>
      </c>
      <c r="J11" s="225">
        <v>164.1</v>
      </c>
      <c r="K11" s="22">
        <f t="shared" si="2"/>
        <v>0.27667111206275929</v>
      </c>
      <c r="L11" s="225"/>
      <c r="M11" s="22">
        <f>SUM(L11*100/C11)</f>
        <v>0</v>
      </c>
      <c r="N11" s="226">
        <v>44019.6</v>
      </c>
      <c r="O11" s="22">
        <f t="shared" si="3"/>
        <v>74.216646462875318</v>
      </c>
      <c r="P11" s="96">
        <v>40</v>
      </c>
      <c r="Q11" s="102">
        <v>0.1091965304649004</v>
      </c>
      <c r="R11" s="6"/>
    </row>
    <row r="12" spans="1:23" s="40" customFormat="1" ht="63.75" customHeight="1" thickBot="1" x14ac:dyDescent="0.35">
      <c r="A12" s="25" t="s">
        <v>3</v>
      </c>
      <c r="B12" s="24" t="s">
        <v>129</v>
      </c>
      <c r="C12" s="109">
        <v>197226.1</v>
      </c>
      <c r="D12" s="226">
        <v>172333.4</v>
      </c>
      <c r="E12" s="22">
        <f>SUM(D12*100/C12)</f>
        <v>87.378597457435902</v>
      </c>
      <c r="F12" s="226">
        <v>19351.5</v>
      </c>
      <c r="G12" s="22">
        <f>SUM(F12*100/C12)</f>
        <v>9.8118352489858083</v>
      </c>
      <c r="H12" s="226"/>
      <c r="I12" s="22">
        <f>SUM(H12*100/C12)</f>
        <v>0</v>
      </c>
      <c r="J12" s="225">
        <v>13084.7</v>
      </c>
      <c r="K12" s="22">
        <f>SUM(J12*100/C12)</f>
        <v>6.6343653299436536</v>
      </c>
      <c r="L12" s="225"/>
      <c r="M12" s="22">
        <f>SUM(L12*100/C12)</f>
        <v>0</v>
      </c>
      <c r="N12" s="226">
        <v>139002.1</v>
      </c>
      <c r="O12" s="22">
        <f>SUM(N12*100/C12)</f>
        <v>70.478552280859375</v>
      </c>
      <c r="P12" s="96">
        <v>121</v>
      </c>
      <c r="Q12" s="102">
        <v>6.1144757984340314</v>
      </c>
      <c r="R12" s="38"/>
      <c r="S12" s="39"/>
      <c r="T12" s="39"/>
      <c r="U12" s="39"/>
      <c r="V12" s="39"/>
      <c r="W12" s="39"/>
    </row>
    <row r="13" spans="1:23" ht="53.25" customHeight="1" thickBot="1" x14ac:dyDescent="0.35">
      <c r="A13" s="25" t="s">
        <v>4</v>
      </c>
      <c r="B13" s="24" t="s">
        <v>81</v>
      </c>
      <c r="C13" s="109">
        <v>135853</v>
      </c>
      <c r="D13" s="226">
        <v>96727</v>
      </c>
      <c r="E13" s="22">
        <f t="shared" si="0"/>
        <v>71.199752673845992</v>
      </c>
      <c r="F13" s="226">
        <v>15579</v>
      </c>
      <c r="G13" s="22">
        <f t="shared" si="1"/>
        <v>11.467542122735605</v>
      </c>
      <c r="H13" s="226"/>
      <c r="I13" s="22">
        <f>SUM(H13*100/C13)</f>
        <v>0</v>
      </c>
      <c r="J13" s="225">
        <v>6430</v>
      </c>
      <c r="K13" s="22">
        <f t="shared" si="2"/>
        <v>4.7330570543160624</v>
      </c>
      <c r="L13" s="21"/>
      <c r="M13" s="22">
        <f>SUM(L13*100/C13)</f>
        <v>0</v>
      </c>
      <c r="N13" s="226">
        <v>88007</v>
      </c>
      <c r="O13" s="22">
        <f t="shared" si="3"/>
        <v>64.781050105628879</v>
      </c>
      <c r="P13" s="96">
        <v>87</v>
      </c>
      <c r="Q13" s="102">
        <v>2.1761496703623981</v>
      </c>
      <c r="R13" s="6"/>
    </row>
    <row r="14" spans="1:23" ht="45" customHeight="1" thickBot="1" x14ac:dyDescent="0.35">
      <c r="A14" s="25" t="s">
        <v>5</v>
      </c>
      <c r="B14" s="24" t="s">
        <v>82</v>
      </c>
      <c r="C14" s="109">
        <v>134961.60000000001</v>
      </c>
      <c r="D14" s="226">
        <v>103007.1</v>
      </c>
      <c r="E14" s="22">
        <f t="shared" si="0"/>
        <v>76.323265284347542</v>
      </c>
      <c r="F14" s="226">
        <v>2652.6</v>
      </c>
      <c r="G14" s="22">
        <f t="shared" si="1"/>
        <v>1.9654479496390083</v>
      </c>
      <c r="H14" s="96"/>
      <c r="I14" s="22">
        <f t="shared" ref="I14:I21" si="4">SUM(H14*100/C14)</f>
        <v>0</v>
      </c>
      <c r="J14" s="225">
        <v>5390.1</v>
      </c>
      <c r="K14" s="22">
        <f t="shared" si="2"/>
        <v>3.9938026816516699</v>
      </c>
      <c r="L14" s="21"/>
      <c r="M14" s="22">
        <f t="shared" ref="M14:M21" si="5">SUM(L14*100/C14)</f>
        <v>0</v>
      </c>
      <c r="N14" s="226">
        <v>87558.9</v>
      </c>
      <c r="O14" s="22">
        <f t="shared" si="3"/>
        <v>64.876898317743709</v>
      </c>
      <c r="P14" s="96">
        <v>85</v>
      </c>
      <c r="Q14" s="102">
        <v>8.1463412422410961</v>
      </c>
      <c r="R14" s="6"/>
    </row>
    <row r="15" spans="1:23" ht="44.25" customHeight="1" thickBot="1" x14ac:dyDescent="0.35">
      <c r="A15" s="25" t="s">
        <v>6</v>
      </c>
      <c r="B15" s="24" t="s">
        <v>83</v>
      </c>
      <c r="C15" s="109">
        <v>122777.60000000001</v>
      </c>
      <c r="D15" s="226">
        <v>83345.899999999994</v>
      </c>
      <c r="E15" s="22">
        <f t="shared" si="0"/>
        <v>67.883636754587144</v>
      </c>
      <c r="F15" s="226">
        <v>8126.9</v>
      </c>
      <c r="G15" s="22">
        <f t="shared" si="1"/>
        <v>6.6192041545037528</v>
      </c>
      <c r="H15" s="226"/>
      <c r="I15" s="22">
        <f t="shared" si="4"/>
        <v>0</v>
      </c>
      <c r="J15" s="225">
        <v>7590.9</v>
      </c>
      <c r="K15" s="22">
        <f t="shared" si="2"/>
        <v>6.1826424364053372</v>
      </c>
      <c r="L15" s="21"/>
      <c r="M15" s="22">
        <f t="shared" si="5"/>
        <v>0</v>
      </c>
      <c r="N15" s="226">
        <v>72488.899999999994</v>
      </c>
      <c r="O15" s="22">
        <f t="shared" si="3"/>
        <v>59.04081852064219</v>
      </c>
      <c r="P15" s="96">
        <v>73</v>
      </c>
      <c r="Q15" s="102">
        <v>3.2233237359880063</v>
      </c>
      <c r="R15" s="6"/>
    </row>
    <row r="16" spans="1:23" s="39" customFormat="1" ht="30" customHeight="1" thickBot="1" x14ac:dyDescent="0.35">
      <c r="A16" s="25" t="s">
        <v>7</v>
      </c>
      <c r="B16" s="24" t="s">
        <v>84</v>
      </c>
      <c r="C16" s="109">
        <v>938501.8</v>
      </c>
      <c r="D16" s="226">
        <v>231697.6</v>
      </c>
      <c r="E16" s="22">
        <f t="shared" si="0"/>
        <v>24.68802936765811</v>
      </c>
      <c r="F16" s="226">
        <v>79535.5</v>
      </c>
      <c r="G16" s="22">
        <f t="shared" si="1"/>
        <v>8.4747306824558031</v>
      </c>
      <c r="H16" s="226">
        <v>1905</v>
      </c>
      <c r="I16" s="22">
        <f>SUM(H16*100/C16)</f>
        <v>0.20298309497115508</v>
      </c>
      <c r="J16" s="225">
        <v>31.1</v>
      </c>
      <c r="K16" s="22">
        <f t="shared" si="2"/>
        <v>3.3137922591091459E-3</v>
      </c>
      <c r="L16" s="225"/>
      <c r="M16" s="22">
        <f t="shared" si="5"/>
        <v>0</v>
      </c>
      <c r="N16" s="226">
        <v>458079.2</v>
      </c>
      <c r="O16" s="22">
        <f t="shared" si="3"/>
        <v>48.809624019900653</v>
      </c>
      <c r="P16" s="96">
        <v>216</v>
      </c>
      <c r="Q16" s="102">
        <v>3.9501017055929505E-3</v>
      </c>
      <c r="R16" s="38"/>
    </row>
    <row r="17" spans="1:18" s="39" customFormat="1" ht="32.25" customHeight="1" thickBot="1" x14ac:dyDescent="0.35">
      <c r="A17" s="25" t="s">
        <v>8</v>
      </c>
      <c r="B17" s="45" t="s">
        <v>85</v>
      </c>
      <c r="C17" s="109">
        <v>218968.6</v>
      </c>
      <c r="D17" s="233">
        <v>171922.5</v>
      </c>
      <c r="E17" s="124">
        <f t="shared" si="0"/>
        <v>78.51468201376818</v>
      </c>
      <c r="F17" s="234">
        <v>20147.099999999999</v>
      </c>
      <c r="G17" s="22">
        <f t="shared" si="1"/>
        <v>9.2009082580790107</v>
      </c>
      <c r="H17" s="226">
        <v>1688.4</v>
      </c>
      <c r="I17" s="22">
        <f>SUM(H17*100/C17)</f>
        <v>0.77106945927406945</v>
      </c>
      <c r="J17" s="225">
        <v>7529.2</v>
      </c>
      <c r="K17" s="22">
        <f t="shared" si="2"/>
        <v>3.4384838739435697</v>
      </c>
      <c r="L17" s="225"/>
      <c r="M17" s="22">
        <f t="shared" si="5"/>
        <v>0</v>
      </c>
      <c r="N17" s="226">
        <v>154093.9</v>
      </c>
      <c r="O17" s="22">
        <f t="shared" si="3"/>
        <v>70.372601368415374</v>
      </c>
      <c r="P17" s="96">
        <v>146</v>
      </c>
      <c r="Q17" s="102">
        <v>2.635153462375075</v>
      </c>
      <c r="R17" s="38"/>
    </row>
    <row r="18" spans="1:18" ht="45.75" customHeight="1" thickBot="1" x14ac:dyDescent="0.35">
      <c r="A18" s="25" t="s">
        <v>9</v>
      </c>
      <c r="B18" s="45" t="s">
        <v>86</v>
      </c>
      <c r="C18" s="109">
        <v>249272.4</v>
      </c>
      <c r="D18" s="226">
        <v>208515.4</v>
      </c>
      <c r="E18" s="22">
        <f t="shared" si="0"/>
        <v>83.649613836108614</v>
      </c>
      <c r="F18" s="226">
        <v>25730.5</v>
      </c>
      <c r="G18" s="22">
        <f t="shared" si="1"/>
        <v>10.322241852688064</v>
      </c>
      <c r="H18" s="226">
        <v>1702.3</v>
      </c>
      <c r="I18" s="22">
        <f>SUM(H18*100/C18)</f>
        <v>0.68290753408720739</v>
      </c>
      <c r="J18" s="225"/>
      <c r="K18" s="22">
        <f t="shared" si="2"/>
        <v>0</v>
      </c>
      <c r="L18" s="225">
        <v>7416.8</v>
      </c>
      <c r="M18" s="22">
        <f t="shared" si="5"/>
        <v>2.9753795446266817</v>
      </c>
      <c r="N18" s="226">
        <v>195983.8</v>
      </c>
      <c r="O18" s="22">
        <f t="shared" si="3"/>
        <v>78.622342465511622</v>
      </c>
      <c r="P18" s="96">
        <v>191</v>
      </c>
      <c r="Q18" s="102">
        <v>-2.2983041918765443</v>
      </c>
      <c r="R18" s="6"/>
    </row>
    <row r="19" spans="1:18" ht="45" customHeight="1" thickBot="1" x14ac:dyDescent="0.35">
      <c r="A19" s="25" t="s">
        <v>10</v>
      </c>
      <c r="B19" s="45" t="s">
        <v>87</v>
      </c>
      <c r="C19" s="109">
        <v>315531</v>
      </c>
      <c r="D19" s="226">
        <v>219166</v>
      </c>
      <c r="E19" s="22">
        <f t="shared" si="0"/>
        <v>69.459419201282913</v>
      </c>
      <c r="F19" s="226">
        <v>66620</v>
      </c>
      <c r="G19" s="22">
        <f t="shared" si="1"/>
        <v>21.113614827069288</v>
      </c>
      <c r="H19" s="226">
        <v>3913</v>
      </c>
      <c r="I19" s="22">
        <f t="shared" si="4"/>
        <v>1.2401317144749644</v>
      </c>
      <c r="J19" s="225">
        <v>10806</v>
      </c>
      <c r="K19" s="22">
        <f t="shared" si="2"/>
        <v>3.4247031195033135</v>
      </c>
      <c r="L19" s="21"/>
      <c r="M19" s="22">
        <f>SUM(L19*100/C19)</f>
        <v>0</v>
      </c>
      <c r="N19" s="226">
        <v>223081</v>
      </c>
      <c r="O19" s="22">
        <f t="shared" si="3"/>
        <v>70.700184767899188</v>
      </c>
      <c r="P19" s="96">
        <v>224</v>
      </c>
      <c r="Q19" s="102">
        <v>0.82379946437025398</v>
      </c>
      <c r="R19" s="6"/>
    </row>
    <row r="20" spans="1:18" s="39" customFormat="1" ht="59.25" customHeight="1" thickBot="1" x14ac:dyDescent="0.35">
      <c r="A20" s="25" t="s">
        <v>11</v>
      </c>
      <c r="B20" s="45" t="s">
        <v>88</v>
      </c>
      <c r="C20" s="109">
        <v>14147.5</v>
      </c>
      <c r="D20" s="226">
        <v>13611.3</v>
      </c>
      <c r="E20" s="22">
        <f t="shared" si="0"/>
        <v>96.209931083230259</v>
      </c>
      <c r="F20" s="226">
        <v>13</v>
      </c>
      <c r="G20" s="22">
        <f t="shared" si="1"/>
        <v>9.1889026329740234E-2</v>
      </c>
      <c r="H20" s="96"/>
      <c r="I20" s="22">
        <f t="shared" si="4"/>
        <v>0</v>
      </c>
      <c r="J20" s="225">
        <v>243.5</v>
      </c>
      <c r="K20" s="22">
        <f t="shared" si="2"/>
        <v>1.7211521470224422</v>
      </c>
      <c r="L20" s="21"/>
      <c r="M20" s="22">
        <f t="shared" si="5"/>
        <v>0</v>
      </c>
      <c r="N20" s="226">
        <v>10441.200000000001</v>
      </c>
      <c r="O20" s="22">
        <f t="shared" si="3"/>
        <v>73.802438593391074</v>
      </c>
      <c r="P20" s="96">
        <v>11</v>
      </c>
      <c r="Q20" s="102">
        <v>0.19916677129397467</v>
      </c>
      <c r="R20" s="38"/>
    </row>
    <row r="21" spans="1:18" ht="45" customHeight="1" thickBot="1" x14ac:dyDescent="0.35">
      <c r="A21" s="25" t="s">
        <v>12</v>
      </c>
      <c r="B21" s="45" t="s">
        <v>89</v>
      </c>
      <c r="C21" s="109">
        <v>7701.4</v>
      </c>
      <c r="D21" s="226">
        <v>7701.4</v>
      </c>
      <c r="E21" s="22">
        <f>SUM(D21*100/C21)</f>
        <v>100</v>
      </c>
      <c r="F21" s="96"/>
      <c r="G21" s="22">
        <f>SUM(F21*100/C21)</f>
        <v>0</v>
      </c>
      <c r="H21" s="96"/>
      <c r="I21" s="22">
        <f t="shared" si="4"/>
        <v>0</v>
      </c>
      <c r="J21" s="225">
        <v>15</v>
      </c>
      <c r="K21" s="22">
        <f t="shared" si="2"/>
        <v>0.19476978211753709</v>
      </c>
      <c r="L21" s="21"/>
      <c r="M21" s="22">
        <f t="shared" si="5"/>
        <v>0</v>
      </c>
      <c r="N21" s="226">
        <v>6048</v>
      </c>
      <c r="O21" s="22">
        <f t="shared" si="3"/>
        <v>78.531176149790952</v>
      </c>
      <c r="P21" s="96">
        <v>7</v>
      </c>
      <c r="Q21" s="102">
        <v>0.15141726560607285</v>
      </c>
      <c r="R21" s="46"/>
    </row>
    <row r="22" spans="1:18" x14ac:dyDescent="0.3">
      <c r="A22" s="41"/>
      <c r="B22" s="42" t="s">
        <v>18</v>
      </c>
      <c r="C22" s="92">
        <v>3877788.4</v>
      </c>
      <c r="D22" s="92">
        <v>2436563.5999999996</v>
      </c>
      <c r="E22" s="22">
        <v>62.833846220180547</v>
      </c>
      <c r="F22" s="92">
        <v>583966.30000000005</v>
      </c>
      <c r="G22" s="22">
        <v>15.059261614171627</v>
      </c>
      <c r="H22" s="93">
        <v>9208.7000000000007</v>
      </c>
      <c r="I22" s="22">
        <v>0.23747298846940698</v>
      </c>
      <c r="J22" s="31">
        <v>60448.899999999994</v>
      </c>
      <c r="K22" s="22">
        <v>1.5588498846404304</v>
      </c>
      <c r="L22" s="92">
        <v>18911.5</v>
      </c>
      <c r="M22" s="22">
        <v>0.48768777584666562</v>
      </c>
      <c r="N22" s="92">
        <v>2513529.2999999998</v>
      </c>
      <c r="O22" s="22">
        <v>64.818629608567605</v>
      </c>
      <c r="P22" s="235">
        <v>1816</v>
      </c>
      <c r="Q22" s="236">
        <v>0.90700000000000003</v>
      </c>
    </row>
    <row r="23" spans="1:18" s="10" customFormat="1" ht="16.5" x14ac:dyDescent="0.3"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</row>
    <row r="24" spans="1:18" x14ac:dyDescent="0.3"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</row>
    <row r="25" spans="1:18" x14ac:dyDescent="0.3"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</row>
  </sheetData>
  <protectedRanges>
    <protectedRange sqref="H20" name="Range2_1_2_1_2_56"/>
    <protectedRange sqref="H9" name="Range2_1_2_1_2"/>
    <protectedRange sqref="H10" name="Range2_1_2_1_2_3"/>
    <protectedRange sqref="H11" name="Range2_1_2_1_2_6"/>
    <protectedRange sqref="H13" name="Range2_1_2_1_2_12"/>
    <protectedRange sqref="H15" name="Range2_1_2_1_2_17"/>
    <protectedRange sqref="H12" name="Range2_1_2_1_2_35"/>
    <protectedRange sqref="D21" name="Range2_1_2_1_2_57"/>
    <protectedRange sqref="D9" name="Range2_1_2_1"/>
    <protectedRange sqref="F9" name="Range2_1_2_1_1"/>
    <protectedRange sqref="D10" name="Range2_1_2_1_2_1"/>
    <protectedRange sqref="F10" name="Range2_1_2_1_2_2"/>
    <protectedRange sqref="D11" name="Range2_1_2_1_2_4"/>
    <protectedRange sqref="F11" name="Range2_1_2_1_2_5"/>
    <protectedRange sqref="D12" name="Range2_1_2_1_2_8"/>
    <protectedRange sqref="F12" name="Range2_1_2_1_2_9"/>
    <protectedRange sqref="D13" name="Range2_1_2_1_2_10"/>
    <protectedRange sqref="F13" name="Range2_1_2_1_2_11"/>
    <protectedRange sqref="D14" name="Range2_1_2_1_2_13"/>
    <protectedRange sqref="F14" name="Range2_1_2_1_2_14"/>
    <protectedRange sqref="D15" name="Range2_1_2_1_2_15"/>
    <protectedRange sqref="F15" name="Range2_1_2_1_2_16"/>
    <protectedRange sqref="D16" name="Range2_1_2_1_2_18"/>
    <protectedRange sqref="F16" name="Range2_1_2_1_2_19"/>
    <protectedRange sqref="H16" name="Range2_1_2_1_2_20"/>
    <protectedRange sqref="D17" name="Range2_1_2_1_2_21"/>
    <protectedRange sqref="F17" name="Range2_1_2_1_2_22"/>
    <protectedRange sqref="H17" name="Range2_1_2_1_2_23"/>
    <protectedRange sqref="D18" name="Range2_1_2_1_2_24"/>
    <protectedRange sqref="F18" name="Range2_1_2_1_2_25"/>
    <protectedRange sqref="H18" name="Range2_1_2_1_2_26"/>
    <protectedRange sqref="D19" name="Range2_1_2_1_2_27"/>
    <protectedRange sqref="F19" name="Range2_1_2_1_2_28"/>
    <protectedRange sqref="H19" name="Range2_1_2_1_2_50"/>
    <protectedRange sqref="D20" name="Range2_1_2_1_2_60"/>
    <protectedRange sqref="F20" name="Range2_1_2_1_2_61"/>
  </protectedRanges>
  <mergeCells count="20">
    <mergeCell ref="N5:N7"/>
    <mergeCell ref="O5:O6"/>
    <mergeCell ref="P5:P7"/>
    <mergeCell ref="Q5:Q6"/>
    <mergeCell ref="H5:H7"/>
    <mergeCell ref="I5:I7"/>
    <mergeCell ref="J5:J7"/>
    <mergeCell ref="K5:K6"/>
    <mergeCell ref="L5:L7"/>
    <mergeCell ref="M5:M6"/>
    <mergeCell ref="J1:P1"/>
    <mergeCell ref="A2:P2"/>
    <mergeCell ref="N3:Q3"/>
    <mergeCell ref="A5:A7"/>
    <mergeCell ref="B5:B7"/>
    <mergeCell ref="C5:C7"/>
    <mergeCell ref="D5:D7"/>
    <mergeCell ref="E5:E7"/>
    <mergeCell ref="F5:F7"/>
    <mergeCell ref="G5:G7"/>
  </mergeCells>
  <pageMargins left="0.2" right="0.2" top="0.32" bottom="0.19" header="0.31496062992125984" footer="0.31496062992125984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topLeftCell="A11" workbookViewId="0">
      <selection activeCell="C16" sqref="C16:Q16"/>
    </sheetView>
  </sheetViews>
  <sheetFormatPr defaultRowHeight="17.25" x14ac:dyDescent="0.3"/>
  <cols>
    <col min="1" max="1" width="3.875" style="1" customWidth="1"/>
    <col min="2" max="2" width="23.375" style="1" customWidth="1"/>
    <col min="3" max="3" width="9.5" style="1" customWidth="1"/>
    <col min="4" max="4" width="10.125" style="1" customWidth="1"/>
    <col min="5" max="5" width="7.375" style="1" customWidth="1"/>
    <col min="6" max="6" width="8.75" style="1" customWidth="1"/>
    <col min="7" max="7" width="6.875" style="1" customWidth="1"/>
    <col min="8" max="8" width="7.625" style="1" customWidth="1"/>
    <col min="9" max="9" width="6.375" style="1" customWidth="1"/>
    <col min="10" max="10" width="7.5" style="1" customWidth="1"/>
    <col min="11" max="11" width="6.625" style="1" customWidth="1"/>
    <col min="12" max="12" width="7.625" style="1" customWidth="1"/>
    <col min="13" max="13" width="5.625" style="1" customWidth="1"/>
    <col min="14" max="14" width="9.625" style="1" customWidth="1"/>
    <col min="15" max="15" width="6.625" style="1" customWidth="1"/>
    <col min="16" max="16" width="5.375" style="1" customWidth="1"/>
    <col min="17" max="17" width="5.625" style="1" customWidth="1"/>
    <col min="18" max="18" width="25.75" style="1" customWidth="1"/>
    <col min="19" max="19" width="10.375" style="1" customWidth="1"/>
    <col min="20" max="20" width="10.875" style="1" customWidth="1"/>
    <col min="21" max="16384" width="9" style="1"/>
  </cols>
  <sheetData>
    <row r="1" spans="1:23" ht="45" customHeight="1" x14ac:dyDescent="0.3">
      <c r="J1" s="253"/>
      <c r="K1" s="253"/>
      <c r="L1" s="253"/>
      <c r="M1" s="253"/>
      <c r="N1" s="253"/>
      <c r="O1" s="253"/>
      <c r="P1" s="253"/>
      <c r="Q1" s="2"/>
      <c r="R1" s="2"/>
    </row>
    <row r="2" spans="1:23" ht="59.25" customHeight="1" x14ac:dyDescent="0.3">
      <c r="A2" s="254" t="s">
        <v>130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11"/>
    </row>
    <row r="3" spans="1:23" ht="38.25" customHeight="1" x14ac:dyDescent="0.3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258" t="s">
        <v>105</v>
      </c>
      <c r="O3" s="255"/>
      <c r="P3" s="255"/>
      <c r="Q3" s="255"/>
    </row>
    <row r="4" spans="1:23" x14ac:dyDescent="0.3">
      <c r="B4" s="3"/>
      <c r="P4" s="1" t="s">
        <v>42</v>
      </c>
      <c r="Q4" s="7"/>
    </row>
    <row r="5" spans="1:23" ht="27.75" customHeight="1" x14ac:dyDescent="0.3">
      <c r="A5" s="256" t="s">
        <v>16</v>
      </c>
      <c r="B5" s="257" t="s">
        <v>17</v>
      </c>
      <c r="C5" s="252" t="s">
        <v>32</v>
      </c>
      <c r="D5" s="250" t="s">
        <v>34</v>
      </c>
      <c r="E5" s="251" t="s">
        <v>35</v>
      </c>
      <c r="F5" s="250" t="s">
        <v>36</v>
      </c>
      <c r="G5" s="251" t="s">
        <v>35</v>
      </c>
      <c r="H5" s="250" t="s">
        <v>37</v>
      </c>
      <c r="I5" s="251" t="s">
        <v>35</v>
      </c>
      <c r="J5" s="252" t="s">
        <v>38</v>
      </c>
      <c r="K5" s="251" t="s">
        <v>35</v>
      </c>
      <c r="L5" s="252" t="s">
        <v>39</v>
      </c>
      <c r="M5" s="251" t="s">
        <v>35</v>
      </c>
      <c r="N5" s="250" t="s">
        <v>40</v>
      </c>
      <c r="O5" s="251" t="s">
        <v>35</v>
      </c>
      <c r="P5" s="252" t="s">
        <v>41</v>
      </c>
      <c r="Q5" s="251" t="s">
        <v>116</v>
      </c>
    </row>
    <row r="6" spans="1:23" ht="78" customHeight="1" x14ac:dyDescent="0.3">
      <c r="A6" s="256"/>
      <c r="B6" s="257"/>
      <c r="C6" s="252"/>
      <c r="D6" s="250"/>
      <c r="E6" s="251"/>
      <c r="F6" s="250"/>
      <c r="G6" s="251"/>
      <c r="H6" s="250"/>
      <c r="I6" s="251"/>
      <c r="J6" s="252"/>
      <c r="K6" s="251"/>
      <c r="L6" s="252"/>
      <c r="M6" s="251"/>
      <c r="N6" s="250"/>
      <c r="O6" s="251"/>
      <c r="P6" s="252"/>
      <c r="Q6" s="251"/>
    </row>
    <row r="7" spans="1:23" ht="13.5" hidden="1" customHeight="1" x14ac:dyDescent="0.3">
      <c r="A7" s="256"/>
      <c r="B7" s="257"/>
      <c r="C7" s="252"/>
      <c r="D7" s="250"/>
      <c r="E7" s="251"/>
      <c r="F7" s="250"/>
      <c r="G7" s="251"/>
      <c r="H7" s="250"/>
      <c r="I7" s="251"/>
      <c r="J7" s="252"/>
      <c r="K7" s="20"/>
      <c r="L7" s="252"/>
      <c r="M7" s="20"/>
      <c r="N7" s="250"/>
      <c r="O7" s="20"/>
      <c r="P7" s="252"/>
      <c r="Q7" s="20"/>
    </row>
    <row r="8" spans="1:23" s="5" customFormat="1" ht="14.25" customHeight="1" thickBot="1" x14ac:dyDescent="0.35">
      <c r="A8" s="15">
        <v>1</v>
      </c>
      <c r="B8" s="15">
        <v>2</v>
      </c>
      <c r="C8" s="15">
        <v>3</v>
      </c>
      <c r="D8" s="15">
        <v>4</v>
      </c>
      <c r="E8" s="19">
        <v>5</v>
      </c>
      <c r="F8" s="15">
        <v>6</v>
      </c>
      <c r="G8" s="19">
        <v>7</v>
      </c>
      <c r="H8" s="15">
        <v>8</v>
      </c>
      <c r="I8" s="19">
        <v>9</v>
      </c>
      <c r="J8" s="61">
        <v>10</v>
      </c>
      <c r="K8" s="62">
        <v>11</v>
      </c>
      <c r="L8" s="61">
        <v>12</v>
      </c>
      <c r="M8" s="62">
        <v>13</v>
      </c>
      <c r="N8" s="15">
        <v>14</v>
      </c>
      <c r="O8" s="19">
        <v>15</v>
      </c>
      <c r="P8" s="17">
        <v>16</v>
      </c>
      <c r="Q8" s="19">
        <v>17</v>
      </c>
      <c r="R8" s="4"/>
    </row>
    <row r="9" spans="1:23" s="14" customFormat="1" ht="70.5" customHeight="1" thickBot="1" x14ac:dyDescent="0.35">
      <c r="A9" s="35" t="s">
        <v>0</v>
      </c>
      <c r="B9" s="36" t="s">
        <v>62</v>
      </c>
      <c r="C9" s="172">
        <v>662141</v>
      </c>
      <c r="D9" s="226">
        <v>429489</v>
      </c>
      <c r="E9" s="90">
        <f t="shared" ref="E9:E15" si="0">SUM(D9*100/C9)</f>
        <v>64.863677071801931</v>
      </c>
      <c r="F9" s="226">
        <v>139466</v>
      </c>
      <c r="G9" s="90">
        <f t="shared" ref="G9:G15" si="1">SUM(F9*100/C9)</f>
        <v>21.062885397521072</v>
      </c>
      <c r="H9" s="226">
        <v>4715</v>
      </c>
      <c r="I9" s="90">
        <f t="shared" ref="I9:I15" si="2">SUM(H9*100/C9)</f>
        <v>0.71208398211257118</v>
      </c>
      <c r="J9" s="225">
        <v>18744.7</v>
      </c>
      <c r="K9" s="90">
        <f t="shared" ref="K9:K15" si="3">SUM(J9*100/C9)</f>
        <v>2.8309227188770971</v>
      </c>
      <c r="L9" s="31"/>
      <c r="M9" s="90">
        <f t="shared" ref="M9:M15" si="4">SUM(L9*100/C9)</f>
        <v>0</v>
      </c>
      <c r="N9" s="226">
        <v>436279</v>
      </c>
      <c r="O9" s="90">
        <f t="shared" ref="O9:O15" si="5">SUM(N9*100/C9)</f>
        <v>65.889138416137953</v>
      </c>
      <c r="P9" s="96">
        <v>356</v>
      </c>
      <c r="Q9" s="102">
        <v>1.2673738471243439</v>
      </c>
      <c r="R9" s="30"/>
    </row>
    <row r="10" spans="1:23" ht="45.75" customHeight="1" thickBot="1" x14ac:dyDescent="0.35">
      <c r="A10" s="35" t="s">
        <v>1</v>
      </c>
      <c r="B10" s="36" t="s">
        <v>63</v>
      </c>
      <c r="C10" s="108">
        <v>148599.79999999999</v>
      </c>
      <c r="D10" s="226">
        <v>124894.1</v>
      </c>
      <c r="E10" s="90">
        <f t="shared" si="0"/>
        <v>84.047286739282299</v>
      </c>
      <c r="F10" s="226">
        <v>22900.2</v>
      </c>
      <c r="G10" s="90">
        <f t="shared" si="1"/>
        <v>15.41065331178104</v>
      </c>
      <c r="H10" s="226">
        <v>495</v>
      </c>
      <c r="I10" s="90">
        <f t="shared" si="2"/>
        <v>0.33310946582700651</v>
      </c>
      <c r="J10" s="225">
        <v>6910.4</v>
      </c>
      <c r="K10" s="90">
        <f t="shared" si="3"/>
        <v>4.6503427326281734</v>
      </c>
      <c r="L10" s="225"/>
      <c r="M10" s="90">
        <f t="shared" si="4"/>
        <v>0</v>
      </c>
      <c r="N10" s="226">
        <v>114153</v>
      </c>
      <c r="O10" s="90">
        <f t="shared" si="5"/>
        <v>76.819080510202582</v>
      </c>
      <c r="P10" s="96">
        <v>119</v>
      </c>
      <c r="Q10" s="102">
        <v>1.4105442181036443</v>
      </c>
      <c r="R10" s="6"/>
    </row>
    <row r="11" spans="1:23" ht="49.5" customHeight="1" thickBot="1" x14ac:dyDescent="0.35">
      <c r="A11" s="35" t="s">
        <v>2</v>
      </c>
      <c r="B11" s="36" t="s">
        <v>61</v>
      </c>
      <c r="C11" s="108">
        <v>614203.9</v>
      </c>
      <c r="D11" s="226">
        <v>459777.3</v>
      </c>
      <c r="E11" s="90">
        <f t="shared" si="0"/>
        <v>74.85743740800082</v>
      </c>
      <c r="F11" s="226">
        <v>84963.3</v>
      </c>
      <c r="G11" s="90">
        <f t="shared" si="1"/>
        <v>13.833077256591825</v>
      </c>
      <c r="H11" s="226">
        <v>3386</v>
      </c>
      <c r="I11" s="90">
        <f t="shared" si="2"/>
        <v>0.55128272549229984</v>
      </c>
      <c r="J11" s="225">
        <v>20685</v>
      </c>
      <c r="K11" s="90">
        <f t="shared" si="3"/>
        <v>3.3677741219161907</v>
      </c>
      <c r="L11" s="225"/>
      <c r="M11" s="90">
        <f t="shared" si="4"/>
        <v>0</v>
      </c>
      <c r="N11" s="171">
        <v>433898</v>
      </c>
      <c r="O11" s="90">
        <f t="shared" si="5"/>
        <v>70.643966930200207</v>
      </c>
      <c r="P11" s="96">
        <v>406</v>
      </c>
      <c r="Q11" s="102">
        <v>0.43792821654702396</v>
      </c>
      <c r="R11" s="18"/>
    </row>
    <row r="12" spans="1:23" ht="42.75" customHeight="1" thickBot="1" x14ac:dyDescent="0.35">
      <c r="A12" s="35" t="s">
        <v>3</v>
      </c>
      <c r="B12" s="36" t="s">
        <v>64</v>
      </c>
      <c r="C12" s="108">
        <v>295795</v>
      </c>
      <c r="D12" s="226">
        <v>229887</v>
      </c>
      <c r="E12" s="90">
        <f t="shared" si="0"/>
        <v>77.718352237191297</v>
      </c>
      <c r="F12" s="226">
        <v>34431</v>
      </c>
      <c r="G12" s="90">
        <f t="shared" si="1"/>
        <v>11.640156189252691</v>
      </c>
      <c r="H12" s="226">
        <v>1265</v>
      </c>
      <c r="I12" s="90">
        <f t="shared" si="2"/>
        <v>0.42766104903734004</v>
      </c>
      <c r="J12" s="225">
        <v>15301</v>
      </c>
      <c r="K12" s="90">
        <f t="shared" si="3"/>
        <v>5.1728392974864352</v>
      </c>
      <c r="L12" s="226"/>
      <c r="M12" s="90">
        <f t="shared" si="4"/>
        <v>0</v>
      </c>
      <c r="N12" s="226">
        <v>196520</v>
      </c>
      <c r="O12" s="90">
        <f t="shared" si="5"/>
        <v>66.437904629895698</v>
      </c>
      <c r="P12" s="96">
        <v>178</v>
      </c>
      <c r="Q12" s="102">
        <v>1.9378092535109415</v>
      </c>
      <c r="R12" s="6"/>
    </row>
    <row r="13" spans="1:23" ht="46.5" customHeight="1" thickBot="1" x14ac:dyDescent="0.35">
      <c r="A13" s="35" t="s">
        <v>4</v>
      </c>
      <c r="B13" s="36" t="s">
        <v>65</v>
      </c>
      <c r="C13" s="108">
        <v>281118</v>
      </c>
      <c r="D13" s="226">
        <v>210266</v>
      </c>
      <c r="E13" s="90">
        <f t="shared" si="0"/>
        <v>74.796348864178029</v>
      </c>
      <c r="F13" s="226">
        <v>32972</v>
      </c>
      <c r="G13" s="90">
        <f t="shared" si="1"/>
        <v>11.728882533313413</v>
      </c>
      <c r="H13" s="226">
        <v>1930</v>
      </c>
      <c r="I13" s="90">
        <f t="shared" si="2"/>
        <v>0.68654444041292273</v>
      </c>
      <c r="J13" s="225">
        <v>18686</v>
      </c>
      <c r="K13" s="90">
        <f t="shared" si="3"/>
        <v>6.6470307842258407</v>
      </c>
      <c r="L13" s="78"/>
      <c r="M13" s="90">
        <f t="shared" si="4"/>
        <v>0</v>
      </c>
      <c r="N13" s="226">
        <v>170166</v>
      </c>
      <c r="O13" s="90">
        <f t="shared" si="5"/>
        <v>60.53187629394062</v>
      </c>
      <c r="P13" s="96">
        <v>182</v>
      </c>
      <c r="Q13" s="102">
        <v>2.6581012627616882</v>
      </c>
      <c r="R13" s="6"/>
    </row>
    <row r="14" spans="1:23" s="56" customFormat="1" ht="30" customHeight="1" thickBot="1" x14ac:dyDescent="0.35">
      <c r="A14" s="35" t="s">
        <v>5</v>
      </c>
      <c r="B14" s="36" t="s">
        <v>66</v>
      </c>
      <c r="C14" s="108">
        <v>73479</v>
      </c>
      <c r="D14" s="226">
        <v>67161</v>
      </c>
      <c r="E14" s="90">
        <f t="shared" si="0"/>
        <v>91.40162495406851</v>
      </c>
      <c r="F14" s="226">
        <v>6118</v>
      </c>
      <c r="G14" s="90">
        <f t="shared" si="1"/>
        <v>8.3261884347908932</v>
      </c>
      <c r="H14" s="104"/>
      <c r="I14" s="90">
        <f t="shared" si="2"/>
        <v>0</v>
      </c>
      <c r="J14" s="225">
        <v>2513</v>
      </c>
      <c r="K14" s="90">
        <f t="shared" si="3"/>
        <v>3.4200247689816137</v>
      </c>
      <c r="L14" s="91"/>
      <c r="M14" s="90">
        <f t="shared" si="4"/>
        <v>0</v>
      </c>
      <c r="N14" s="226">
        <v>61278</v>
      </c>
      <c r="O14" s="90">
        <f t="shared" si="5"/>
        <v>83.395255787367816</v>
      </c>
      <c r="P14" s="96">
        <v>67</v>
      </c>
      <c r="Q14" s="102">
        <v>2.1638703399937143</v>
      </c>
      <c r="R14" s="55"/>
      <c r="S14" s="14"/>
      <c r="T14" s="14"/>
      <c r="U14" s="14"/>
      <c r="V14" s="14"/>
      <c r="W14" s="14"/>
    </row>
    <row r="15" spans="1:23" s="8" customFormat="1" ht="30" customHeight="1" thickBot="1" x14ac:dyDescent="0.35">
      <c r="A15" s="35" t="s">
        <v>6</v>
      </c>
      <c r="B15" s="57" t="s">
        <v>67</v>
      </c>
      <c r="C15" s="108">
        <v>4743</v>
      </c>
      <c r="D15" s="226">
        <v>4743</v>
      </c>
      <c r="E15" s="90">
        <f t="shared" si="0"/>
        <v>100</v>
      </c>
      <c r="F15" s="104"/>
      <c r="G15" s="90">
        <f t="shared" si="1"/>
        <v>0</v>
      </c>
      <c r="H15" s="226"/>
      <c r="I15" s="90">
        <f t="shared" si="2"/>
        <v>0</v>
      </c>
      <c r="J15" s="225">
        <v>14.9</v>
      </c>
      <c r="K15" s="90">
        <f t="shared" si="3"/>
        <v>0.31414716424204092</v>
      </c>
      <c r="L15" s="225"/>
      <c r="M15" s="90">
        <f t="shared" si="4"/>
        <v>0</v>
      </c>
      <c r="N15" s="226">
        <v>3471</v>
      </c>
      <c r="O15" s="90">
        <f t="shared" si="5"/>
        <v>73.181530676786849</v>
      </c>
      <c r="P15" s="96">
        <v>5</v>
      </c>
      <c r="Q15" s="102">
        <v>5.8068048738189104E-2</v>
      </c>
      <c r="R15" s="6"/>
      <c r="S15" s="1"/>
      <c r="T15" s="1"/>
      <c r="U15" s="1"/>
      <c r="V15" s="1"/>
      <c r="W15" s="1"/>
    </row>
    <row r="16" spans="1:23" ht="29.25" customHeight="1" x14ac:dyDescent="0.3">
      <c r="A16" s="16"/>
      <c r="B16" s="26" t="s">
        <v>18</v>
      </c>
      <c r="C16" s="92">
        <v>2080079.7000000002</v>
      </c>
      <c r="D16" s="105">
        <v>1526217.4</v>
      </c>
      <c r="E16" s="90">
        <v>73.373025081683167</v>
      </c>
      <c r="F16" s="106">
        <v>320850.5</v>
      </c>
      <c r="G16" s="90">
        <v>15.424913766525387</v>
      </c>
      <c r="H16" s="92">
        <v>11791</v>
      </c>
      <c r="I16" s="90">
        <v>0.566853279708465</v>
      </c>
      <c r="J16" s="107">
        <v>82855</v>
      </c>
      <c r="K16" s="90">
        <v>3.9832608337074773</v>
      </c>
      <c r="L16" s="94"/>
      <c r="M16" s="90">
        <v>0</v>
      </c>
      <c r="N16" s="92">
        <v>1415765</v>
      </c>
      <c r="O16" s="90">
        <v>68.063017008434812</v>
      </c>
      <c r="P16" s="93">
        <v>1313</v>
      </c>
      <c r="Q16" s="236">
        <v>1.419</v>
      </c>
      <c r="R16" s="9"/>
    </row>
    <row r="18" spans="2:17" s="10" customFormat="1" ht="16.5" x14ac:dyDescent="0.3"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</row>
    <row r="19" spans="2:17" x14ac:dyDescent="0.3"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</row>
    <row r="20" spans="2:17" x14ac:dyDescent="0.3"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</row>
  </sheetData>
  <protectedRanges>
    <protectedRange sqref="H14" name="Range2_1_2_1_2_13_1"/>
    <protectedRange sqref="F15" name="Range2_1_2_1_2_39_1"/>
    <protectedRange sqref="H15" name="Range2_1_2_1_2_42_1"/>
    <protectedRange sqref="D9" name="Range2_1_2_1"/>
    <protectedRange sqref="F9" name="Range2_1_2_1_1"/>
    <protectedRange sqref="H9" name="Range2_1_2_1_2"/>
    <protectedRange sqref="D10" name="Range2_1_2_1_2_2"/>
    <protectedRange sqref="F10" name="Range2_1_2_1_2_3"/>
    <protectedRange sqref="H10" name="Range2_1_2_1_2_4"/>
    <protectedRange sqref="D11" name="Range2_1_2_1_2_5"/>
    <protectedRange sqref="F11" name="Range2_1_2_1_2_6"/>
    <protectedRange sqref="H11" name="Range2_1_2_1_2_7"/>
    <protectedRange sqref="D12" name="Range2_1_2_1_2_8"/>
    <protectedRange sqref="F12" name="Range2_1_2_1_2_9"/>
    <protectedRange sqref="H12" name="Range2_1_2_1_2_10"/>
    <protectedRange sqref="D13" name="Range2_1_2_1_2_11"/>
    <protectedRange sqref="F13" name="Range2_1_2_1_2_12"/>
    <protectedRange sqref="H13" name="Range2_1_2_1_2_13"/>
    <protectedRange sqref="D14" name="Range2_1_2_1_2_14"/>
    <protectedRange sqref="F14" name="Range2_1_2_1_2_15"/>
    <protectedRange sqref="D15" name="Range2_1_2_1_2_16"/>
  </protectedRanges>
  <mergeCells count="20">
    <mergeCell ref="N5:N7"/>
    <mergeCell ref="O5:O6"/>
    <mergeCell ref="P5:P7"/>
    <mergeCell ref="Q5:Q6"/>
    <mergeCell ref="H5:H7"/>
    <mergeCell ref="I5:I7"/>
    <mergeCell ref="J5:J7"/>
    <mergeCell ref="K5:K6"/>
    <mergeCell ref="L5:L7"/>
    <mergeCell ref="M5:M6"/>
    <mergeCell ref="J1:P1"/>
    <mergeCell ref="A2:P2"/>
    <mergeCell ref="N3:Q3"/>
    <mergeCell ref="A5:A7"/>
    <mergeCell ref="B5:B7"/>
    <mergeCell ref="C5:C7"/>
    <mergeCell ref="D5:D7"/>
    <mergeCell ref="E5:E7"/>
    <mergeCell ref="F5:F7"/>
    <mergeCell ref="G5:G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R29"/>
  <sheetViews>
    <sheetView topLeftCell="A21" workbookViewId="0">
      <selection activeCell="C25" sqref="C25:Q25"/>
    </sheetView>
  </sheetViews>
  <sheetFormatPr defaultRowHeight="17.25" x14ac:dyDescent="0.3"/>
  <cols>
    <col min="1" max="1" width="3.875" style="1" customWidth="1"/>
    <col min="2" max="2" width="23.375" style="1" customWidth="1"/>
    <col min="3" max="3" width="9.5" style="1" customWidth="1"/>
    <col min="4" max="4" width="9.375" style="1" customWidth="1"/>
    <col min="5" max="5" width="5.5" style="1" customWidth="1"/>
    <col min="6" max="6" width="8.75" style="1" customWidth="1"/>
    <col min="7" max="7" width="7.25" style="1" customWidth="1"/>
    <col min="8" max="8" width="7.625" style="1" customWidth="1"/>
    <col min="9" max="9" width="5" style="1" customWidth="1"/>
    <col min="10" max="10" width="7.5" style="1" customWidth="1"/>
    <col min="11" max="11" width="5.375" style="1" customWidth="1"/>
    <col min="12" max="12" width="8.875" style="1" customWidth="1"/>
    <col min="13" max="13" width="7.25" style="1" customWidth="1"/>
    <col min="14" max="14" width="9.375" style="1" customWidth="1"/>
    <col min="15" max="15" width="5.625" style="1" customWidth="1"/>
    <col min="16" max="16" width="5.875" style="1" customWidth="1"/>
    <col min="17" max="17" width="8.375" style="1" customWidth="1"/>
    <col min="18" max="18" width="9.875" style="1" customWidth="1"/>
    <col min="19" max="19" width="10.375" style="1" customWidth="1"/>
    <col min="20" max="20" width="10.875" style="1" customWidth="1"/>
    <col min="21" max="16384" width="9" style="1"/>
  </cols>
  <sheetData>
    <row r="1" spans="1:18" ht="45" customHeight="1" x14ac:dyDescent="0.3">
      <c r="J1" s="253"/>
      <c r="K1" s="253"/>
      <c r="L1" s="253"/>
      <c r="M1" s="253"/>
      <c r="N1" s="253"/>
      <c r="O1" s="253"/>
      <c r="P1" s="253"/>
      <c r="Q1" s="2"/>
      <c r="R1" s="2"/>
    </row>
    <row r="2" spans="1:18" ht="59.25" customHeight="1" x14ac:dyDescent="0.3">
      <c r="A2" s="254" t="s">
        <v>140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11"/>
    </row>
    <row r="3" spans="1:18" ht="38.25" customHeight="1" x14ac:dyDescent="0.3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254" t="s">
        <v>115</v>
      </c>
      <c r="O3" s="254"/>
      <c r="P3" s="254"/>
      <c r="Q3" s="254"/>
    </row>
    <row r="4" spans="1:18" x14ac:dyDescent="0.3">
      <c r="B4" s="3"/>
      <c r="P4" s="1" t="s">
        <v>42</v>
      </c>
      <c r="Q4" s="7"/>
    </row>
    <row r="5" spans="1:18" ht="27.75" customHeight="1" x14ac:dyDescent="0.3">
      <c r="A5" s="256" t="s">
        <v>16</v>
      </c>
      <c r="B5" s="257" t="s">
        <v>17</v>
      </c>
      <c r="C5" s="251" t="s">
        <v>32</v>
      </c>
      <c r="D5" s="250" t="s">
        <v>34</v>
      </c>
      <c r="E5" s="251" t="s">
        <v>35</v>
      </c>
      <c r="F5" s="250" t="s">
        <v>36</v>
      </c>
      <c r="G5" s="251" t="s">
        <v>35</v>
      </c>
      <c r="H5" s="250" t="s">
        <v>37</v>
      </c>
      <c r="I5" s="251" t="s">
        <v>35</v>
      </c>
      <c r="J5" s="252" t="s">
        <v>38</v>
      </c>
      <c r="K5" s="251" t="s">
        <v>35</v>
      </c>
      <c r="L5" s="252" t="s">
        <v>39</v>
      </c>
      <c r="M5" s="251" t="s">
        <v>35</v>
      </c>
      <c r="N5" s="250" t="s">
        <v>40</v>
      </c>
      <c r="O5" s="251" t="s">
        <v>35</v>
      </c>
      <c r="P5" s="252" t="s">
        <v>41</v>
      </c>
      <c r="Q5" s="251" t="s">
        <v>116</v>
      </c>
    </row>
    <row r="6" spans="1:18" ht="78" customHeight="1" x14ac:dyDescent="0.3">
      <c r="A6" s="256"/>
      <c r="B6" s="257"/>
      <c r="C6" s="251"/>
      <c r="D6" s="250"/>
      <c r="E6" s="251"/>
      <c r="F6" s="250"/>
      <c r="G6" s="251"/>
      <c r="H6" s="250"/>
      <c r="I6" s="251"/>
      <c r="J6" s="252"/>
      <c r="K6" s="251"/>
      <c r="L6" s="252"/>
      <c r="M6" s="251"/>
      <c r="N6" s="250"/>
      <c r="O6" s="251"/>
      <c r="P6" s="252"/>
      <c r="Q6" s="251"/>
    </row>
    <row r="7" spans="1:18" ht="13.5" hidden="1" customHeight="1" x14ac:dyDescent="0.3">
      <c r="A7" s="256"/>
      <c r="B7" s="257"/>
      <c r="C7" s="251"/>
      <c r="D7" s="250"/>
      <c r="E7" s="251"/>
      <c r="F7" s="250"/>
      <c r="G7" s="251"/>
      <c r="H7" s="250"/>
      <c r="I7" s="251"/>
      <c r="J7" s="252"/>
      <c r="K7" s="20"/>
      <c r="L7" s="252"/>
      <c r="M7" s="20"/>
      <c r="N7" s="250"/>
      <c r="O7" s="20"/>
      <c r="P7" s="252"/>
      <c r="Q7" s="20"/>
    </row>
    <row r="8" spans="1:18" s="5" customFormat="1" ht="14.25" customHeight="1" thickBot="1" x14ac:dyDescent="0.35">
      <c r="A8" s="15">
        <v>1</v>
      </c>
      <c r="B8" s="15">
        <v>2</v>
      </c>
      <c r="C8" s="19">
        <v>3</v>
      </c>
      <c r="D8" s="15">
        <v>4</v>
      </c>
      <c r="E8" s="19">
        <v>5</v>
      </c>
      <c r="F8" s="15">
        <v>6</v>
      </c>
      <c r="G8" s="19">
        <v>7</v>
      </c>
      <c r="H8" s="15">
        <v>8</v>
      </c>
      <c r="I8" s="19">
        <v>9</v>
      </c>
      <c r="J8" s="15">
        <v>10</v>
      </c>
      <c r="K8" s="19">
        <v>11</v>
      </c>
      <c r="L8" s="15">
        <v>12</v>
      </c>
      <c r="M8" s="19">
        <v>13</v>
      </c>
      <c r="N8" s="15">
        <v>14</v>
      </c>
      <c r="O8" s="19">
        <v>15</v>
      </c>
      <c r="P8" s="17">
        <v>16</v>
      </c>
      <c r="Q8" s="19">
        <v>17</v>
      </c>
      <c r="R8" s="4"/>
    </row>
    <row r="9" spans="1:18" ht="30" customHeight="1" thickBot="1" x14ac:dyDescent="0.35">
      <c r="A9" s="79" t="s">
        <v>0</v>
      </c>
      <c r="B9" s="80" t="s">
        <v>33</v>
      </c>
      <c r="C9" s="158">
        <v>1108492.6000000001</v>
      </c>
      <c r="D9" s="230">
        <f>45298+28747+7164+7839+608229.9+76549.1</f>
        <v>773827</v>
      </c>
      <c r="E9" s="159">
        <f>SUM(D9*100/C9)</f>
        <v>69.808945950563853</v>
      </c>
      <c r="F9" s="232">
        <f>3723+1964+13452+246263.1</f>
        <v>265402.09999999998</v>
      </c>
      <c r="G9" s="159">
        <f t="shared" ref="G9:G21" si="0">SUM(F9*100/C9)</f>
        <v>23.94261359976602</v>
      </c>
      <c r="H9" s="237">
        <f>1236+1236+12906.8</f>
        <v>15378.8</v>
      </c>
      <c r="I9" s="159">
        <f>SUM(H9*100/C9)</f>
        <v>1.3873615394455496</v>
      </c>
      <c r="J9" s="132"/>
      <c r="K9" s="159">
        <f>SUM(J9*100/C9)</f>
        <v>0</v>
      </c>
      <c r="L9" s="231">
        <v>20674</v>
      </c>
      <c r="M9" s="159">
        <f t="shared" ref="M9:M16" si="1">SUM(L9*100/C9)</f>
        <v>1.8650553012261875</v>
      </c>
      <c r="N9" s="232">
        <f>22778.2+56888+27457+564452.9</f>
        <v>671576.1</v>
      </c>
      <c r="O9" s="159">
        <f t="shared" ref="O9:O24" si="2">SUM(N9*100/C9)</f>
        <v>60.584626365570678</v>
      </c>
      <c r="P9" s="96">
        <v>588</v>
      </c>
      <c r="Q9" s="102">
        <v>-0.24436357605231518</v>
      </c>
      <c r="R9" s="18"/>
    </row>
    <row r="10" spans="1:18" ht="47.25" customHeight="1" thickBot="1" x14ac:dyDescent="0.35">
      <c r="A10" s="79" t="s">
        <v>1</v>
      </c>
      <c r="B10" s="80" t="s">
        <v>19</v>
      </c>
      <c r="C10" s="158">
        <v>151520</v>
      </c>
      <c r="D10" s="230">
        <v>18393</v>
      </c>
      <c r="E10" s="159">
        <f>SUM(D10*100/C10)</f>
        <v>12.138991552270328</v>
      </c>
      <c r="F10" s="232">
        <v>8699</v>
      </c>
      <c r="G10" s="159">
        <f t="shared" si="0"/>
        <v>5.7411562829989444</v>
      </c>
      <c r="H10" s="131"/>
      <c r="I10" s="159">
        <f t="shared" ref="I10:I24" si="3">SUM(H10*100/C10)</f>
        <v>0</v>
      </c>
      <c r="J10" s="148"/>
      <c r="K10" s="159">
        <f>SUM(J10*100/C10)</f>
        <v>0</v>
      </c>
      <c r="L10" s="231">
        <v>13437</v>
      </c>
      <c r="M10" s="159">
        <f t="shared" si="1"/>
        <v>8.8681362196409719</v>
      </c>
      <c r="N10" s="232">
        <v>87115</v>
      </c>
      <c r="O10" s="159">
        <f t="shared" si="2"/>
        <v>57.494060190073917</v>
      </c>
      <c r="P10" s="96">
        <v>69</v>
      </c>
      <c r="Q10" s="102">
        <v>-4.9463838058110898</v>
      </c>
      <c r="R10" s="6"/>
    </row>
    <row r="11" spans="1:18" ht="45" customHeight="1" thickBot="1" x14ac:dyDescent="0.35">
      <c r="A11" s="79" t="s">
        <v>2</v>
      </c>
      <c r="B11" s="80" t="s">
        <v>31</v>
      </c>
      <c r="C11" s="158">
        <v>321265</v>
      </c>
      <c r="D11" s="226">
        <v>250765</v>
      </c>
      <c r="E11" s="159">
        <f>SUM(D11*100/C11)</f>
        <v>78.055499354115767</v>
      </c>
      <c r="F11" s="232">
        <v>48704</v>
      </c>
      <c r="G11" s="159">
        <f t="shared" si="0"/>
        <v>15.160070346909873</v>
      </c>
      <c r="H11" s="237">
        <v>355</v>
      </c>
      <c r="I11" s="159">
        <f>SUM(H11*100/C11)</f>
        <v>0.11050067701119014</v>
      </c>
      <c r="J11" s="148"/>
      <c r="K11" s="159">
        <f>SUM(J11*100/C11)</f>
        <v>0</v>
      </c>
      <c r="L11" s="148">
        <v>3635</v>
      </c>
      <c r="M11" s="159">
        <f t="shared" si="1"/>
        <v>1.1314646786920455</v>
      </c>
      <c r="N11" s="232">
        <f>256479-34167</f>
        <v>222312</v>
      </c>
      <c r="O11" s="159">
        <f t="shared" si="2"/>
        <v>69.19894790904705</v>
      </c>
      <c r="P11" s="96">
        <v>212</v>
      </c>
      <c r="Q11" s="102">
        <v>-0.25937736588192228</v>
      </c>
      <c r="R11" s="6"/>
    </row>
    <row r="12" spans="1:18" ht="30" customHeight="1" thickBot="1" x14ac:dyDescent="0.35">
      <c r="A12" s="79" t="s">
        <v>3</v>
      </c>
      <c r="B12" s="80" t="s">
        <v>20</v>
      </c>
      <c r="C12" s="158">
        <v>104313.8</v>
      </c>
      <c r="D12" s="230">
        <v>94683.9</v>
      </c>
      <c r="E12" s="159">
        <f t="shared" ref="E12:E21" si="4">SUM(D12*100/C12)</f>
        <v>90.768335541414459</v>
      </c>
      <c r="F12" s="232">
        <v>2905</v>
      </c>
      <c r="G12" s="159">
        <f t="shared" si="0"/>
        <v>2.7848664318623229</v>
      </c>
      <c r="H12" s="160"/>
      <c r="I12" s="159">
        <f t="shared" si="3"/>
        <v>0</v>
      </c>
      <c r="J12" s="231">
        <v>2772.2</v>
      </c>
      <c r="K12" s="159">
        <f t="shared" ref="K12:K24" si="5">SUM(J12*100/C12)</f>
        <v>2.6575582521200456</v>
      </c>
      <c r="L12" s="148"/>
      <c r="M12" s="159">
        <f t="shared" si="1"/>
        <v>0</v>
      </c>
      <c r="N12" s="232">
        <v>73585.3</v>
      </c>
      <c r="O12" s="159">
        <f t="shared" si="2"/>
        <v>70.542248484860096</v>
      </c>
      <c r="P12" s="96">
        <v>75</v>
      </c>
      <c r="Q12" s="102">
        <v>1.424610425165685</v>
      </c>
      <c r="R12" s="6"/>
    </row>
    <row r="13" spans="1:18" ht="30" customHeight="1" thickBot="1" x14ac:dyDescent="0.35">
      <c r="A13" s="79" t="s">
        <v>4</v>
      </c>
      <c r="B13" s="80" t="s">
        <v>21</v>
      </c>
      <c r="C13" s="158">
        <v>54810.8</v>
      </c>
      <c r="D13" s="230">
        <v>51715.8</v>
      </c>
      <c r="E13" s="159">
        <f t="shared" si="4"/>
        <v>94.353302633787493</v>
      </c>
      <c r="F13" s="237">
        <v>668.7</v>
      </c>
      <c r="G13" s="159">
        <f t="shared" si="0"/>
        <v>1.2200150335335371</v>
      </c>
      <c r="H13" s="160"/>
      <c r="I13" s="159">
        <f t="shared" si="3"/>
        <v>0</v>
      </c>
      <c r="J13" s="231">
        <v>417.3</v>
      </c>
      <c r="K13" s="159">
        <f t="shared" si="5"/>
        <v>0.76134630401307768</v>
      </c>
      <c r="L13" s="160"/>
      <c r="M13" s="159">
        <f t="shared" si="1"/>
        <v>0</v>
      </c>
      <c r="N13" s="232">
        <v>46705</v>
      </c>
      <c r="O13" s="159">
        <f t="shared" si="2"/>
        <v>85.211308720179233</v>
      </c>
      <c r="P13" s="96">
        <v>61</v>
      </c>
      <c r="Q13" s="102">
        <v>0.72836758738054719</v>
      </c>
      <c r="R13" s="6"/>
    </row>
    <row r="14" spans="1:18" ht="30" customHeight="1" thickBot="1" x14ac:dyDescent="0.35">
      <c r="A14" s="79" t="s">
        <v>5</v>
      </c>
      <c r="B14" s="80" t="s">
        <v>139</v>
      </c>
      <c r="C14" s="158">
        <v>140063</v>
      </c>
      <c r="D14" s="230">
        <v>95863</v>
      </c>
      <c r="E14" s="159">
        <f t="shared" si="4"/>
        <v>68.442772181089936</v>
      </c>
      <c r="F14" s="232">
        <v>4256</v>
      </c>
      <c r="G14" s="159">
        <f t="shared" si="0"/>
        <v>3.0386326153231047</v>
      </c>
      <c r="H14" s="160"/>
      <c r="I14" s="159">
        <f t="shared" si="3"/>
        <v>0</v>
      </c>
      <c r="J14" s="231">
        <v>7181</v>
      </c>
      <c r="K14" s="159">
        <f t="shared" si="5"/>
        <v>5.1269785739274472</v>
      </c>
      <c r="L14" s="132"/>
      <c r="M14" s="159">
        <f t="shared" si="1"/>
        <v>0</v>
      </c>
      <c r="N14" s="232">
        <v>86241</v>
      </c>
      <c r="O14" s="159">
        <f t="shared" si="2"/>
        <v>61.573006432819518</v>
      </c>
      <c r="P14" s="96">
        <v>121</v>
      </c>
      <c r="Q14" s="102">
        <v>1.4520858188583099</v>
      </c>
      <c r="R14" s="6"/>
    </row>
    <row r="15" spans="1:18" ht="45.75" customHeight="1" thickBot="1" x14ac:dyDescent="0.35">
      <c r="A15" s="79" t="s">
        <v>6</v>
      </c>
      <c r="B15" s="80" t="s">
        <v>25</v>
      </c>
      <c r="C15" s="230">
        <v>96435</v>
      </c>
      <c r="D15" s="230">
        <v>72245</v>
      </c>
      <c r="E15" s="159">
        <f t="shared" si="4"/>
        <v>74.915746357650235</v>
      </c>
      <c r="F15" s="135"/>
      <c r="G15" s="159">
        <f t="shared" si="0"/>
        <v>0</v>
      </c>
      <c r="H15" s="160"/>
      <c r="I15" s="159">
        <f t="shared" si="3"/>
        <v>0</v>
      </c>
      <c r="J15" s="231">
        <v>41</v>
      </c>
      <c r="K15" s="161">
        <f t="shared" si="5"/>
        <v>4.2515684139575877E-2</v>
      </c>
      <c r="L15" s="160"/>
      <c r="M15" s="159">
        <f t="shared" si="1"/>
        <v>0</v>
      </c>
      <c r="N15" s="232">
        <v>65857</v>
      </c>
      <c r="O15" s="159">
        <f t="shared" si="2"/>
        <v>68.291595375123137</v>
      </c>
      <c r="P15" s="96">
        <v>94</v>
      </c>
      <c r="Q15" s="102">
        <v>1.1718872815930807E-2</v>
      </c>
      <c r="R15" s="6"/>
    </row>
    <row r="16" spans="1:18" ht="30" customHeight="1" thickBot="1" x14ac:dyDescent="0.35">
      <c r="A16" s="79" t="s">
        <v>7</v>
      </c>
      <c r="B16" s="80" t="s">
        <v>26</v>
      </c>
      <c r="C16" s="158">
        <v>161034.29999999999</v>
      </c>
      <c r="D16" s="230">
        <v>109436.5</v>
      </c>
      <c r="E16" s="159">
        <f>SUM(D16*100/C16)</f>
        <v>67.95850325054974</v>
      </c>
      <c r="F16" s="232">
        <v>4316.8999999999996</v>
      </c>
      <c r="G16" s="159">
        <f>SUM(F16*100/C16)</f>
        <v>2.6807332350933928</v>
      </c>
      <c r="H16" s="160"/>
      <c r="I16" s="159">
        <f>SUM(H16*100/C16)</f>
        <v>0</v>
      </c>
      <c r="J16" s="231">
        <v>221.2</v>
      </c>
      <c r="K16" s="159">
        <f>SUM(J16*100/C16)</f>
        <v>0.13736204026098789</v>
      </c>
      <c r="L16" s="160"/>
      <c r="M16" s="159">
        <f t="shared" si="1"/>
        <v>0</v>
      </c>
      <c r="N16" s="232">
        <v>100692.6</v>
      </c>
      <c r="O16" s="159">
        <f>SUM(N16*100/C16)</f>
        <v>62.528666253090186</v>
      </c>
      <c r="P16" s="96">
        <v>96</v>
      </c>
      <c r="Q16" s="102">
        <v>9.5143467919188263E-2</v>
      </c>
      <c r="R16" s="6"/>
    </row>
    <row r="17" spans="1:18" ht="35.25" customHeight="1" thickBot="1" x14ac:dyDescent="0.35">
      <c r="A17" s="79" t="s">
        <v>8</v>
      </c>
      <c r="B17" s="80" t="s">
        <v>138</v>
      </c>
      <c r="C17" s="158">
        <v>160250.20000000001</v>
      </c>
      <c r="D17" s="230">
        <f>120758.2+1223.1+1689.2</f>
        <v>123670.5</v>
      </c>
      <c r="E17" s="159">
        <f t="shared" si="4"/>
        <v>77.173382622923398</v>
      </c>
      <c r="F17" s="232">
        <f>450+264+48.4+3334.3+2.5</f>
        <v>4099.2</v>
      </c>
      <c r="G17" s="159">
        <f t="shared" si="0"/>
        <v>2.5579999276131948</v>
      </c>
      <c r="H17" s="237">
        <v>926.3</v>
      </c>
      <c r="I17" s="159">
        <f t="shared" si="3"/>
        <v>0.57803359995806558</v>
      </c>
      <c r="J17" s="136"/>
      <c r="K17" s="159">
        <f t="shared" si="5"/>
        <v>0</v>
      </c>
      <c r="L17" s="231">
        <v>2973.1</v>
      </c>
      <c r="M17" s="159">
        <f t="shared" ref="M17:M24" si="6">SUM(L17*100/C17)</f>
        <v>1.8552862960545446</v>
      </c>
      <c r="N17" s="232">
        <v>95152.6</v>
      </c>
      <c r="O17" s="159">
        <f t="shared" si="2"/>
        <v>59.377523397786703</v>
      </c>
      <c r="P17" s="96">
        <v>95</v>
      </c>
      <c r="Q17" s="102">
        <v>-2.2764007279949587</v>
      </c>
      <c r="R17" s="6"/>
    </row>
    <row r="18" spans="1:18" ht="30" customHeight="1" thickBot="1" x14ac:dyDescent="0.35">
      <c r="A18" s="79" t="s">
        <v>9</v>
      </c>
      <c r="B18" s="80" t="s">
        <v>29</v>
      </c>
      <c r="C18" s="158">
        <v>112503</v>
      </c>
      <c r="D18" s="230">
        <v>79361</v>
      </c>
      <c r="E18" s="159">
        <f t="shared" si="4"/>
        <v>70.541230011644132</v>
      </c>
      <c r="F18" s="232">
        <v>7175</v>
      </c>
      <c r="G18" s="159">
        <f t="shared" si="0"/>
        <v>6.3776077082388918</v>
      </c>
      <c r="H18" s="160"/>
      <c r="I18" s="159">
        <f t="shared" si="3"/>
        <v>0</v>
      </c>
      <c r="J18" s="136"/>
      <c r="K18" s="159">
        <f t="shared" si="5"/>
        <v>0</v>
      </c>
      <c r="L18" s="231">
        <v>2854</v>
      </c>
      <c r="M18" s="159">
        <f t="shared" si="6"/>
        <v>2.5368212403224804</v>
      </c>
      <c r="N18" s="232">
        <v>61515</v>
      </c>
      <c r="O18" s="159">
        <f t="shared" si="2"/>
        <v>54.678541905549189</v>
      </c>
      <c r="P18" s="96">
        <v>86</v>
      </c>
      <c r="Q18" s="102">
        <v>-3.824481236055183</v>
      </c>
      <c r="R18" s="6"/>
    </row>
    <row r="19" spans="1:18" ht="30" customHeight="1" thickBot="1" x14ac:dyDescent="0.35">
      <c r="A19" s="79" t="s">
        <v>10</v>
      </c>
      <c r="B19" s="80" t="s">
        <v>27</v>
      </c>
      <c r="C19" s="158">
        <v>144020.79999999999</v>
      </c>
      <c r="D19" s="230">
        <v>128610.2</v>
      </c>
      <c r="E19" s="159">
        <f>SUM(D19*100/C19)</f>
        <v>89.299740037550137</v>
      </c>
      <c r="F19" s="232">
        <v>5995.8</v>
      </c>
      <c r="G19" s="159">
        <f>SUM(F19*100/C19)</f>
        <v>4.1631486563052009</v>
      </c>
      <c r="H19" s="160"/>
      <c r="I19" s="159">
        <f>SUM(H19*100/C19)</f>
        <v>0</v>
      </c>
      <c r="J19" s="231">
        <v>2023</v>
      </c>
      <c r="K19" s="159">
        <f>SUM(J19*100/C19)</f>
        <v>1.4046582160354617</v>
      </c>
      <c r="L19" s="160"/>
      <c r="M19" s="159">
        <f t="shared" si="6"/>
        <v>0</v>
      </c>
      <c r="N19" s="232">
        <v>104440</v>
      </c>
      <c r="O19" s="163">
        <f>SUM(N19*100/C19)</f>
        <v>72.517303056225217</v>
      </c>
      <c r="P19" s="96">
        <v>106</v>
      </c>
      <c r="Q19" s="102">
        <v>0.39664823418990136</v>
      </c>
      <c r="R19" s="6"/>
    </row>
    <row r="20" spans="1:18" ht="30" customHeight="1" thickBot="1" x14ac:dyDescent="0.35">
      <c r="A20" s="79" t="s">
        <v>11</v>
      </c>
      <c r="B20" s="80" t="s">
        <v>28</v>
      </c>
      <c r="C20" s="158">
        <v>127388</v>
      </c>
      <c r="D20" s="230">
        <v>86527</v>
      </c>
      <c r="E20" s="159">
        <f t="shared" si="4"/>
        <v>67.923980280717174</v>
      </c>
      <c r="F20" s="232">
        <v>32521</v>
      </c>
      <c r="G20" s="159">
        <f t="shared" si="0"/>
        <v>25.529092222187334</v>
      </c>
      <c r="H20" s="160"/>
      <c r="I20" s="159">
        <f t="shared" si="3"/>
        <v>0</v>
      </c>
      <c r="J20" s="231">
        <v>2222</v>
      </c>
      <c r="K20" s="164">
        <f t="shared" si="5"/>
        <v>1.744277325964769</v>
      </c>
      <c r="L20" s="160"/>
      <c r="M20" s="159">
        <f t="shared" si="6"/>
        <v>0</v>
      </c>
      <c r="N20" s="232">
        <v>89893</v>
      </c>
      <c r="O20" s="163">
        <f t="shared" si="2"/>
        <v>70.566301378465795</v>
      </c>
      <c r="P20" s="96">
        <v>102</v>
      </c>
      <c r="Q20" s="102">
        <v>0.99732714529692024</v>
      </c>
      <c r="R20" s="6"/>
    </row>
    <row r="21" spans="1:18" ht="30" customHeight="1" thickBot="1" x14ac:dyDescent="0.35">
      <c r="A21" s="79" t="s">
        <v>12</v>
      </c>
      <c r="B21" s="80" t="s">
        <v>30</v>
      </c>
      <c r="C21" s="158">
        <v>88952.1</v>
      </c>
      <c r="D21" s="230">
        <f>65838.8+2500</f>
        <v>68338.8</v>
      </c>
      <c r="E21" s="159">
        <f t="shared" si="4"/>
        <v>76.826516743280933</v>
      </c>
      <c r="F21" s="232">
        <f>1833+1849.2</f>
        <v>3682.2</v>
      </c>
      <c r="G21" s="159">
        <f t="shared" si="0"/>
        <v>4.1395312758214811</v>
      </c>
      <c r="H21" s="165"/>
      <c r="I21" s="159">
        <f t="shared" si="3"/>
        <v>0</v>
      </c>
      <c r="J21" s="136"/>
      <c r="K21" s="159">
        <f t="shared" si="5"/>
        <v>0</v>
      </c>
      <c r="L21" s="231">
        <v>2989.5</v>
      </c>
      <c r="M21" s="159">
        <f t="shared" si="6"/>
        <v>3.3607975528402361</v>
      </c>
      <c r="N21" s="232">
        <v>63099.7</v>
      </c>
      <c r="O21" s="163">
        <f t="shared" si="2"/>
        <v>70.936717626677719</v>
      </c>
      <c r="P21" s="96">
        <v>88</v>
      </c>
      <c r="Q21" s="102">
        <v>-1.5816305476108092</v>
      </c>
      <c r="R21" s="6"/>
    </row>
    <row r="22" spans="1:18" ht="30" customHeight="1" thickBot="1" x14ac:dyDescent="0.35">
      <c r="A22" s="79" t="s">
        <v>13</v>
      </c>
      <c r="B22" s="80" t="s">
        <v>22</v>
      </c>
      <c r="C22" s="158">
        <v>211429.9</v>
      </c>
      <c r="D22" s="232">
        <v>156226.1</v>
      </c>
      <c r="E22" s="159">
        <f>SUM(D22*100/C22)</f>
        <v>73.890258662563809</v>
      </c>
      <c r="F22" s="232">
        <v>20607</v>
      </c>
      <c r="G22" s="159">
        <f>SUM(F22*100/C22)</f>
        <v>9.7464928092005909</v>
      </c>
      <c r="H22" s="232">
        <v>2525</v>
      </c>
      <c r="I22" s="159">
        <f>SUM(H22*100/C22)</f>
        <v>1.1942492523526711</v>
      </c>
      <c r="J22" s="231">
        <v>2490.1999999999998</v>
      </c>
      <c r="K22" s="164">
        <f t="shared" si="5"/>
        <v>1.177789896320246</v>
      </c>
      <c r="L22" s="160"/>
      <c r="M22" s="159">
        <f t="shared" si="6"/>
        <v>0</v>
      </c>
      <c r="N22" s="232">
        <v>153276.4</v>
      </c>
      <c r="O22" s="163">
        <f t="shared" si="2"/>
        <v>72.495139050815425</v>
      </c>
      <c r="P22" s="96">
        <v>138</v>
      </c>
      <c r="Q22" s="102">
        <v>0.60120511422704026</v>
      </c>
      <c r="R22" s="6"/>
    </row>
    <row r="23" spans="1:18" ht="42" customHeight="1" thickBot="1" x14ac:dyDescent="0.35">
      <c r="A23" s="79" t="s">
        <v>14</v>
      </c>
      <c r="B23" s="80" t="s">
        <v>23</v>
      </c>
      <c r="C23" s="158">
        <v>91001</v>
      </c>
      <c r="D23" s="230">
        <v>82607.399999999994</v>
      </c>
      <c r="E23" s="159">
        <f>SUM(D23*100/C23)</f>
        <v>90.776365094889059</v>
      </c>
      <c r="F23" s="232">
        <v>6246.5</v>
      </c>
      <c r="G23" s="159">
        <f>SUM(F23*100/C23)</f>
        <v>6.8642102834034793</v>
      </c>
      <c r="H23" s="237">
        <v>65</v>
      </c>
      <c r="I23" s="162">
        <f>SUM(H23*100/C23)</f>
        <v>7.1427786507840568E-2</v>
      </c>
      <c r="J23" s="231">
        <v>2189.1999999999998</v>
      </c>
      <c r="K23" s="159">
        <f t="shared" si="5"/>
        <v>2.4056878495840701</v>
      </c>
      <c r="L23" s="166"/>
      <c r="M23" s="159">
        <f t="shared" si="6"/>
        <v>0</v>
      </c>
      <c r="N23" s="232">
        <v>76085</v>
      </c>
      <c r="O23" s="163">
        <f t="shared" si="2"/>
        <v>83.60897132998538</v>
      </c>
      <c r="P23" s="96">
        <v>65</v>
      </c>
      <c r="Q23" s="102">
        <v>2.5057128811520415</v>
      </c>
      <c r="R23" s="6"/>
    </row>
    <row r="24" spans="1:18" ht="30" customHeight="1" thickBot="1" x14ac:dyDescent="0.35">
      <c r="A24" s="79" t="s">
        <v>15</v>
      </c>
      <c r="B24" s="81" t="s">
        <v>24</v>
      </c>
      <c r="C24" s="167">
        <v>35435.199999999997</v>
      </c>
      <c r="D24" s="230">
        <v>35097.800000000003</v>
      </c>
      <c r="E24" s="162">
        <f>SUM(D24*100/C24)</f>
        <v>99.047839436492552</v>
      </c>
      <c r="F24" s="168"/>
      <c r="G24" s="159">
        <f>SUM(F24*100/C24)</f>
        <v>0</v>
      </c>
      <c r="H24" s="169"/>
      <c r="I24" s="159">
        <f t="shared" si="3"/>
        <v>0</v>
      </c>
      <c r="J24" s="231">
        <v>1741.5</v>
      </c>
      <c r="K24" s="159">
        <f t="shared" si="5"/>
        <v>4.9146046868650384</v>
      </c>
      <c r="L24" s="160"/>
      <c r="M24" s="170">
        <f t="shared" si="6"/>
        <v>0</v>
      </c>
      <c r="N24" s="232">
        <v>27392</v>
      </c>
      <c r="O24" s="162">
        <f t="shared" si="2"/>
        <v>77.301666139883508</v>
      </c>
      <c r="P24" s="96">
        <v>42</v>
      </c>
      <c r="Q24" s="102">
        <v>0.78567849981649451</v>
      </c>
      <c r="R24" s="6"/>
    </row>
    <row r="25" spans="1:18" ht="29.25" customHeight="1" x14ac:dyDescent="0.3">
      <c r="A25" s="16"/>
      <c r="B25" s="26" t="s">
        <v>18</v>
      </c>
      <c r="C25" s="28">
        <v>3108914.7</v>
      </c>
      <c r="D25" s="27">
        <v>2227367.9999999995</v>
      </c>
      <c r="E25" s="162">
        <v>71.644551714461613</v>
      </c>
      <c r="F25" s="27">
        <v>415278.4</v>
      </c>
      <c r="G25" s="159">
        <v>13.357664653842061</v>
      </c>
      <c r="H25" s="27">
        <v>19250.099999999999</v>
      </c>
      <c r="I25" s="159">
        <v>0.61919035604289807</v>
      </c>
      <c r="J25" s="27">
        <f>SUM(J9:J24)</f>
        <v>21298.600000000002</v>
      </c>
      <c r="K25" s="159">
        <v>0.68508151735394984</v>
      </c>
      <c r="L25" s="157">
        <f>SUM(L9:L24)</f>
        <v>46562.6</v>
      </c>
      <c r="M25" s="170">
        <v>1.497712368885515</v>
      </c>
      <c r="N25" s="157">
        <v>2024937.7</v>
      </c>
      <c r="O25" s="162">
        <v>65.13326660265075</v>
      </c>
      <c r="P25" s="29">
        <v>2038</v>
      </c>
      <c r="Q25" s="54">
        <v>-0.25800000000000001</v>
      </c>
      <c r="R25" s="9"/>
    </row>
    <row r="27" spans="1:18" s="10" customFormat="1" ht="16.5" x14ac:dyDescent="0.3"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</row>
    <row r="28" spans="1:18" x14ac:dyDescent="0.3"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</row>
    <row r="29" spans="1:18" x14ac:dyDescent="0.3"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</row>
  </sheetData>
  <protectedRanges>
    <protectedRange sqref="H15" name="Range2_1_2_1_35"/>
    <protectedRange sqref="H10" name="Range2_1_2_1_1_13"/>
    <protectedRange sqref="H24" name="Range2_1_2_1_67"/>
    <protectedRange sqref="D11" name="Range2_1_2_1_26"/>
    <protectedRange sqref="F15" name="Range2_1_2_1_19"/>
    <protectedRange sqref="H21" name="Range2_1_2_1_38"/>
    <protectedRange sqref="F24" name="Range2_1_2_1_46"/>
    <protectedRange sqref="D9" name="Range2_1_2_1_10"/>
    <protectedRange sqref="F9" name="Range2_1_2_1_11"/>
    <protectedRange sqref="H9" name="Range2_1_2_1_12"/>
    <protectedRange sqref="D10" name="Range2_1_2_1_1_2"/>
    <protectedRange sqref="F10" name="Range2_1_2_1_1_12"/>
    <protectedRange sqref="F11" name="Range2_1_2_1_13"/>
    <protectedRange sqref="H11" name="Range2_1_2_1_14"/>
    <protectedRange sqref="D12" name="Range2_1_2_1_15"/>
    <protectedRange sqref="F12" name="Range2_1_2_1_16"/>
    <protectedRange sqref="D13" name="Range2_1_2_1_17"/>
    <protectedRange sqref="F13" name="Range2_1_2_1_18"/>
    <protectedRange sqref="D14" name="Range2_1_2_1_47"/>
    <protectedRange sqref="F14" name="Range2_1_2_1_48"/>
    <protectedRange sqref="C15" name="Range2_1_2_1_49"/>
    <protectedRange sqref="D15" name="Range2_1_2_1_50"/>
    <protectedRange sqref="D16" name="Range2_1_2_1_51"/>
    <protectedRange sqref="F16" name="Range2_1_2_1_52"/>
    <protectedRange sqref="D17" name="Range2_1_2_1_53"/>
    <protectedRange sqref="F17" name="Range2_1_2_1_54"/>
    <protectedRange sqref="H17" name="Range2_1_2_1_55"/>
    <protectedRange sqref="D18" name="Range2_1_2_1_1_14"/>
    <protectedRange sqref="F18" name="Range2_1_2_1_1_15"/>
    <protectedRange sqref="D19" name="Range2_1_2_1_1_16"/>
    <protectedRange sqref="F19" name="Range2_1_2_1_1_17"/>
    <protectedRange sqref="D20" name="Range2_1_2_1_1_19"/>
    <protectedRange sqref="F20" name="Range2_1_2_1_1_20"/>
    <protectedRange sqref="D21" name="Range2_1_2_1_1_21"/>
    <protectedRange sqref="F21" name="Range2_1_2_1_1_22"/>
    <protectedRange sqref="D22" name="Range2_1_2_1_56"/>
    <protectedRange sqref="F22" name="Range2_1_2_1_57"/>
    <protectedRange sqref="H22" name="Range2_1_2_1_58"/>
    <protectedRange sqref="D23" name="Range2_1_2_1_59"/>
    <protectedRange sqref="F23" name="Range2_1_2_1_60"/>
    <protectedRange sqref="H23" name="Range2_1_2_1_61"/>
    <protectedRange sqref="D24" name="Range2_1_2_1_62"/>
  </protectedRanges>
  <mergeCells count="20">
    <mergeCell ref="F5:F7"/>
    <mergeCell ref="E5:E7"/>
    <mergeCell ref="A5:A7"/>
    <mergeCell ref="B5:B7"/>
    <mergeCell ref="Q5:Q6"/>
    <mergeCell ref="O5:O6"/>
    <mergeCell ref="M5:M6"/>
    <mergeCell ref="K5:K6"/>
    <mergeCell ref="P5:P7"/>
    <mergeCell ref="J5:J7"/>
    <mergeCell ref="N3:Q3"/>
    <mergeCell ref="J1:P1"/>
    <mergeCell ref="A2:P2"/>
    <mergeCell ref="C5:C7"/>
    <mergeCell ref="H5:H7"/>
    <mergeCell ref="L5:L7"/>
    <mergeCell ref="N5:N7"/>
    <mergeCell ref="I5:I7"/>
    <mergeCell ref="G5:G7"/>
    <mergeCell ref="D5:D7"/>
  </mergeCells>
  <phoneticPr fontId="2" type="noConversion"/>
  <pageMargins left="0" right="0" top="0.15748031496062992" bottom="0" header="0" footer="0"/>
  <pageSetup paperSize="9" orientation="landscape" horizontalDpi="240" verticalDpi="144" r:id="rId1"/>
  <headerFooter alignWithMargins="0">
    <oddFooter>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topLeftCell="A12" zoomScale="106" zoomScaleNormal="106" workbookViewId="0">
      <selection activeCell="G4" sqref="G4"/>
    </sheetView>
  </sheetViews>
  <sheetFormatPr defaultRowHeight="17.25" x14ac:dyDescent="0.3"/>
  <cols>
    <col min="1" max="1" width="3.875" style="1" customWidth="1"/>
    <col min="2" max="2" width="20.125" style="1" customWidth="1"/>
    <col min="3" max="3" width="9.5" style="1" customWidth="1"/>
    <col min="4" max="4" width="10.125" style="1" customWidth="1"/>
    <col min="5" max="5" width="7.375" style="1" customWidth="1"/>
    <col min="6" max="6" width="8.75" style="1" customWidth="1"/>
    <col min="7" max="7" width="6.875" style="1" customWidth="1"/>
    <col min="8" max="8" width="7.625" style="1" customWidth="1"/>
    <col min="9" max="9" width="6.375" style="1" customWidth="1"/>
    <col min="10" max="10" width="7.5" style="1" customWidth="1"/>
    <col min="11" max="11" width="5.5" style="1" customWidth="1"/>
    <col min="12" max="12" width="6.875" style="1" customWidth="1"/>
    <col min="13" max="13" width="5.625" style="1" customWidth="1"/>
    <col min="14" max="14" width="9" style="1" customWidth="1"/>
    <col min="15" max="15" width="7.5" style="1" customWidth="1"/>
    <col min="16" max="16" width="5.875" style="1" customWidth="1"/>
    <col min="17" max="17" width="8.5" style="1" customWidth="1"/>
    <col min="18" max="18" width="9.875" style="1" customWidth="1"/>
    <col min="19" max="19" width="10.375" style="1" customWidth="1"/>
    <col min="20" max="20" width="10.875" style="1" customWidth="1"/>
    <col min="21" max="16384" width="9" style="1"/>
  </cols>
  <sheetData>
    <row r="1" spans="1:18" ht="45" customHeight="1" x14ac:dyDescent="0.3">
      <c r="J1" s="253"/>
      <c r="K1" s="253"/>
      <c r="L1" s="253"/>
      <c r="M1" s="253"/>
      <c r="N1" s="253"/>
      <c r="O1" s="253"/>
      <c r="P1" s="253"/>
      <c r="Q1" s="2"/>
      <c r="R1" s="2"/>
    </row>
    <row r="2" spans="1:18" ht="59.25" customHeight="1" x14ac:dyDescent="0.3">
      <c r="A2" s="254" t="s">
        <v>141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11"/>
    </row>
    <row r="3" spans="1:18" ht="23.25" customHeight="1" x14ac:dyDescent="0.3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258" t="s">
        <v>108</v>
      </c>
      <c r="O3" s="255"/>
      <c r="P3" s="255"/>
      <c r="Q3" s="255"/>
    </row>
    <row r="4" spans="1:18" x14ac:dyDescent="0.3">
      <c r="B4" s="3"/>
      <c r="P4" s="1" t="s">
        <v>42</v>
      </c>
      <c r="Q4" s="7"/>
    </row>
    <row r="5" spans="1:18" ht="27.75" customHeight="1" x14ac:dyDescent="0.3">
      <c r="A5" s="256" t="s">
        <v>16</v>
      </c>
      <c r="B5" s="257" t="s">
        <v>17</v>
      </c>
      <c r="C5" s="252" t="s">
        <v>32</v>
      </c>
      <c r="D5" s="250" t="s">
        <v>34</v>
      </c>
      <c r="E5" s="251" t="s">
        <v>35</v>
      </c>
      <c r="F5" s="250" t="s">
        <v>36</v>
      </c>
      <c r="G5" s="251" t="s">
        <v>35</v>
      </c>
      <c r="H5" s="250" t="s">
        <v>37</v>
      </c>
      <c r="I5" s="251" t="s">
        <v>35</v>
      </c>
      <c r="J5" s="252" t="s">
        <v>38</v>
      </c>
      <c r="K5" s="251" t="s">
        <v>35</v>
      </c>
      <c r="L5" s="252" t="s">
        <v>39</v>
      </c>
      <c r="M5" s="251" t="s">
        <v>35</v>
      </c>
      <c r="N5" s="250" t="s">
        <v>40</v>
      </c>
      <c r="O5" s="251" t="s">
        <v>35</v>
      </c>
      <c r="P5" s="252" t="s">
        <v>41</v>
      </c>
      <c r="Q5" s="251" t="s">
        <v>116</v>
      </c>
    </row>
    <row r="6" spans="1:18" ht="78" customHeight="1" x14ac:dyDescent="0.3">
      <c r="A6" s="256"/>
      <c r="B6" s="257"/>
      <c r="C6" s="252"/>
      <c r="D6" s="250"/>
      <c r="E6" s="251"/>
      <c r="F6" s="250"/>
      <c r="G6" s="251"/>
      <c r="H6" s="250"/>
      <c r="I6" s="251"/>
      <c r="J6" s="252"/>
      <c r="K6" s="251"/>
      <c r="L6" s="252"/>
      <c r="M6" s="251"/>
      <c r="N6" s="250"/>
      <c r="O6" s="251"/>
      <c r="P6" s="252"/>
      <c r="Q6" s="251"/>
    </row>
    <row r="7" spans="1:18" ht="13.5" hidden="1" customHeight="1" x14ac:dyDescent="0.3">
      <c r="A7" s="256"/>
      <c r="B7" s="257"/>
      <c r="C7" s="252"/>
      <c r="D7" s="250"/>
      <c r="E7" s="251"/>
      <c r="F7" s="250"/>
      <c r="G7" s="251"/>
      <c r="H7" s="250"/>
      <c r="I7" s="251"/>
      <c r="J7" s="252"/>
      <c r="K7" s="20"/>
      <c r="L7" s="252"/>
      <c r="M7" s="20"/>
      <c r="N7" s="250"/>
      <c r="O7" s="20"/>
      <c r="P7" s="252"/>
      <c r="Q7" s="20"/>
    </row>
    <row r="8" spans="1:18" s="5" customFormat="1" ht="14.25" customHeight="1" thickBot="1" x14ac:dyDescent="0.35">
      <c r="A8" s="61">
        <v>1</v>
      </c>
      <c r="B8" s="61">
        <v>2</v>
      </c>
      <c r="C8" s="61">
        <v>3</v>
      </c>
      <c r="D8" s="61">
        <v>4</v>
      </c>
      <c r="E8" s="62">
        <v>5</v>
      </c>
      <c r="F8" s="61">
        <v>6</v>
      </c>
      <c r="G8" s="62">
        <v>7</v>
      </c>
      <c r="H8" s="61">
        <v>8</v>
      </c>
      <c r="I8" s="62">
        <v>9</v>
      </c>
      <c r="J8" s="61">
        <v>10</v>
      </c>
      <c r="K8" s="62">
        <v>11</v>
      </c>
      <c r="L8" s="61">
        <v>12</v>
      </c>
      <c r="M8" s="62">
        <v>13</v>
      </c>
      <c r="N8" s="61">
        <v>14</v>
      </c>
      <c r="O8" s="62">
        <v>15</v>
      </c>
      <c r="P8" s="63">
        <v>16</v>
      </c>
      <c r="Q8" s="62">
        <v>17</v>
      </c>
      <c r="R8" s="4"/>
    </row>
    <row r="9" spans="1:18" s="152" customFormat="1" ht="39" customHeight="1" thickBot="1" x14ac:dyDescent="0.35">
      <c r="A9" s="82" t="s">
        <v>0</v>
      </c>
      <c r="B9" s="150" t="s">
        <v>46</v>
      </c>
      <c r="C9" s="31">
        <v>535826</v>
      </c>
      <c r="D9" s="241">
        <v>425113</v>
      </c>
      <c r="E9" s="22">
        <f t="shared" ref="E9:E15" si="0">SUM(D9*100/C9)</f>
        <v>79.337882073658236</v>
      </c>
      <c r="F9" s="241">
        <v>94905</v>
      </c>
      <c r="G9" s="22">
        <f t="shared" ref="G9:G15" si="1">SUM(F9*100/C9)</f>
        <v>17.711906477102641</v>
      </c>
      <c r="H9" s="151">
        <v>0</v>
      </c>
      <c r="I9" s="22">
        <f t="shared" ref="I9:I15" si="2">SUM(H9*100/C9)</f>
        <v>0</v>
      </c>
      <c r="J9" s="242">
        <v>2232</v>
      </c>
      <c r="K9" s="22">
        <f t="shared" ref="K9:K15" si="3">SUM(J9*100/C9)</f>
        <v>0.41655313478629258</v>
      </c>
      <c r="L9" s="21"/>
      <c r="M9" s="22"/>
      <c r="N9" s="241">
        <v>378274</v>
      </c>
      <c r="O9" s="22">
        <f t="shared" ref="O9:O15" si="4">SUM(N9*100/C9)</f>
        <v>70.596424958848587</v>
      </c>
      <c r="P9" s="96">
        <v>317</v>
      </c>
      <c r="Q9" s="102">
        <v>0.1630657530503597</v>
      </c>
      <c r="R9" s="18"/>
    </row>
    <row r="10" spans="1:18" s="153" customFormat="1" ht="39" customHeight="1" thickBot="1" x14ac:dyDescent="0.35">
      <c r="A10" s="82" t="s">
        <v>1</v>
      </c>
      <c r="B10" s="150" t="s">
        <v>47</v>
      </c>
      <c r="C10" s="31">
        <v>656238</v>
      </c>
      <c r="D10" s="96">
        <v>335146</v>
      </c>
      <c r="E10" s="22">
        <f t="shared" si="0"/>
        <v>51.07080053273355</v>
      </c>
      <c r="F10" s="241">
        <v>93300</v>
      </c>
      <c r="G10" s="22">
        <f t="shared" si="1"/>
        <v>14.217402832508938</v>
      </c>
      <c r="H10" s="21"/>
      <c r="I10" s="22">
        <f t="shared" si="2"/>
        <v>0</v>
      </c>
      <c r="J10" s="242">
        <v>1600</v>
      </c>
      <c r="K10" s="44">
        <f t="shared" si="3"/>
        <v>0.24381398212233976</v>
      </c>
      <c r="L10" s="151"/>
      <c r="M10" s="44">
        <f>SUM(L10*100/C10)</f>
        <v>0</v>
      </c>
      <c r="N10" s="241">
        <v>431670</v>
      </c>
      <c r="O10" s="22">
        <f t="shared" si="4"/>
        <v>65.779488539219003</v>
      </c>
      <c r="P10" s="96">
        <v>376</v>
      </c>
      <c r="Q10" s="102">
        <v>6.8485484180602213E-2</v>
      </c>
      <c r="R10" s="30"/>
    </row>
    <row r="11" spans="1:18" s="153" customFormat="1" ht="60" customHeight="1" thickBot="1" x14ac:dyDescent="0.35">
      <c r="A11" s="82" t="s">
        <v>2</v>
      </c>
      <c r="B11" s="150" t="s">
        <v>51</v>
      </c>
      <c r="C11" s="31">
        <v>142984</v>
      </c>
      <c r="D11" s="241">
        <v>103140</v>
      </c>
      <c r="E11" s="22">
        <f>SUM(D11*100/C11)</f>
        <v>72.133945056789571</v>
      </c>
      <c r="F11" s="241">
        <v>28718</v>
      </c>
      <c r="G11" s="22">
        <f t="shared" si="1"/>
        <v>20.084764728920717</v>
      </c>
      <c r="H11" s="21"/>
      <c r="I11" s="22">
        <f>SUM(H11*100/C11)</f>
        <v>0</v>
      </c>
      <c r="J11" s="242">
        <v>689</v>
      </c>
      <c r="K11" s="44">
        <f t="shared" si="3"/>
        <v>0.48187209757735133</v>
      </c>
      <c r="L11" s="21"/>
      <c r="M11" s="22"/>
      <c r="N11" s="241">
        <v>109230</v>
      </c>
      <c r="O11" s="22">
        <f t="shared" si="4"/>
        <v>76.393162871370222</v>
      </c>
      <c r="P11" s="96">
        <v>120</v>
      </c>
      <c r="Q11" s="102">
        <v>2.7257038022381233E-2</v>
      </c>
      <c r="R11" s="30"/>
    </row>
    <row r="12" spans="1:18" s="153" customFormat="1" ht="30" customHeight="1" thickBot="1" x14ac:dyDescent="0.35">
      <c r="A12" s="82" t="s">
        <v>3</v>
      </c>
      <c r="B12" s="150" t="s">
        <v>52</v>
      </c>
      <c r="C12" s="31">
        <v>205039</v>
      </c>
      <c r="D12" s="241">
        <v>193116.5</v>
      </c>
      <c r="E12" s="22">
        <f>SUM(D12*100/C12)</f>
        <v>94.18525256170777</v>
      </c>
      <c r="F12" s="241">
        <v>11922.5</v>
      </c>
      <c r="G12" s="22">
        <f t="shared" si="1"/>
        <v>5.8147474382922271</v>
      </c>
      <c r="H12" s="21"/>
      <c r="I12" s="22"/>
      <c r="J12" s="225"/>
      <c r="K12" s="22">
        <f t="shared" si="3"/>
        <v>0</v>
      </c>
      <c r="L12" s="242">
        <v>7589</v>
      </c>
      <c r="M12" s="44">
        <f>SUM(L12*100/C12)</f>
        <v>3.7012470798238386</v>
      </c>
      <c r="N12" s="241">
        <v>163045</v>
      </c>
      <c r="O12" s="22">
        <f t="shared" si="4"/>
        <v>79.519018333097605</v>
      </c>
      <c r="P12" s="96">
        <v>154</v>
      </c>
      <c r="Q12" s="102">
        <v>-3.1258945911602556</v>
      </c>
      <c r="R12" s="30"/>
    </row>
    <row r="13" spans="1:18" s="152" customFormat="1" ht="45.75" customHeight="1" thickBot="1" x14ac:dyDescent="0.35">
      <c r="A13" s="82" t="s">
        <v>4</v>
      </c>
      <c r="B13" s="150" t="s">
        <v>50</v>
      </c>
      <c r="C13" s="31">
        <v>13232</v>
      </c>
      <c r="D13" s="241">
        <v>10466</v>
      </c>
      <c r="E13" s="22">
        <f t="shared" si="0"/>
        <v>79.096130592503016</v>
      </c>
      <c r="F13" s="241">
        <v>2766</v>
      </c>
      <c r="G13" s="22">
        <f t="shared" si="1"/>
        <v>20.903869407496977</v>
      </c>
      <c r="H13" s="21"/>
      <c r="I13" s="22">
        <f t="shared" si="2"/>
        <v>0</v>
      </c>
      <c r="J13" s="242">
        <v>1048</v>
      </c>
      <c r="K13" s="22">
        <f t="shared" si="3"/>
        <v>7.9201934703748487</v>
      </c>
      <c r="L13" s="23"/>
      <c r="M13" s="44">
        <f>SUM(L13*100/C13)</f>
        <v>0</v>
      </c>
      <c r="N13" s="241">
        <v>8427</v>
      </c>
      <c r="O13" s="22">
        <f t="shared" si="4"/>
        <v>63.686517533252719</v>
      </c>
      <c r="P13" s="96">
        <v>10</v>
      </c>
      <c r="Q13" s="102">
        <v>3.0828062950433885</v>
      </c>
      <c r="R13" s="6"/>
    </row>
    <row r="14" spans="1:18" s="153" customFormat="1" ht="42.75" customHeight="1" thickBot="1" x14ac:dyDescent="0.35">
      <c r="A14" s="82" t="s">
        <v>5</v>
      </c>
      <c r="B14" s="150" t="s">
        <v>48</v>
      </c>
      <c r="C14" s="31">
        <v>113020.7</v>
      </c>
      <c r="D14" s="241">
        <v>93576.5</v>
      </c>
      <c r="E14" s="22">
        <f>SUM(D14*100/C14)</f>
        <v>82.795894911286169</v>
      </c>
      <c r="F14" s="241">
        <v>1450</v>
      </c>
      <c r="G14" s="22">
        <f t="shared" si="1"/>
        <v>1.2829508222829977</v>
      </c>
      <c r="H14" s="21"/>
      <c r="I14" s="22">
        <f>SUM(H14*100/C14)</f>
        <v>0</v>
      </c>
      <c r="J14" s="242">
        <v>6712.5</v>
      </c>
      <c r="K14" s="22">
        <f t="shared" si="3"/>
        <v>5.9391775134997395</v>
      </c>
      <c r="L14" s="225"/>
      <c r="M14" s="44">
        <f>SUM(L14*100/C14)</f>
        <v>0</v>
      </c>
      <c r="N14" s="241">
        <v>67605.600000000006</v>
      </c>
      <c r="O14" s="22">
        <f t="shared" si="4"/>
        <v>59.81700697305893</v>
      </c>
      <c r="P14" s="96">
        <v>55</v>
      </c>
      <c r="Q14" s="102">
        <v>4.433804048649316</v>
      </c>
      <c r="R14" s="30"/>
    </row>
    <row r="15" spans="1:18" s="153" customFormat="1" ht="56.25" customHeight="1" thickBot="1" x14ac:dyDescent="0.35">
      <c r="A15" s="82" t="s">
        <v>6</v>
      </c>
      <c r="B15" s="150" t="s">
        <v>49</v>
      </c>
      <c r="C15" s="31">
        <v>170392.5</v>
      </c>
      <c r="D15" s="241">
        <v>43400.1</v>
      </c>
      <c r="E15" s="22">
        <f t="shared" si="0"/>
        <v>25.470663321449006</v>
      </c>
      <c r="F15" s="241">
        <v>89789</v>
      </c>
      <c r="G15" s="22">
        <f t="shared" si="1"/>
        <v>52.69539445691565</v>
      </c>
      <c r="H15" s="21"/>
      <c r="I15" s="22">
        <f t="shared" si="2"/>
        <v>0</v>
      </c>
      <c r="J15" s="242">
        <v>18488.3</v>
      </c>
      <c r="K15" s="22">
        <f t="shared" si="3"/>
        <v>10.850418885807768</v>
      </c>
      <c r="L15" s="225"/>
      <c r="M15" s="44">
        <f>SUM(L15*100/C15)</f>
        <v>0</v>
      </c>
      <c r="N15" s="241">
        <v>96576</v>
      </c>
      <c r="O15" s="22">
        <f t="shared" si="4"/>
        <v>56.678550992561291</v>
      </c>
      <c r="P15" s="96">
        <v>106</v>
      </c>
      <c r="Q15" s="102">
        <v>1.8619394501838822</v>
      </c>
      <c r="R15" s="30"/>
    </row>
    <row r="16" spans="1:18" s="152" customFormat="1" ht="28.5" customHeight="1" x14ac:dyDescent="0.3">
      <c r="A16" s="86"/>
      <c r="B16" s="26" t="s">
        <v>18</v>
      </c>
      <c r="C16" s="27">
        <v>1836732.2</v>
      </c>
      <c r="D16" s="27">
        <v>1203958.1000000001</v>
      </c>
      <c r="E16" s="22">
        <v>65.548918889754319</v>
      </c>
      <c r="F16" s="27">
        <v>322850.5</v>
      </c>
      <c r="G16" s="22">
        <v>17.577439977368503</v>
      </c>
      <c r="H16" s="27">
        <v>0</v>
      </c>
      <c r="I16" s="22">
        <v>0</v>
      </c>
      <c r="J16" s="27">
        <v>30769.8</v>
      </c>
      <c r="K16" s="22">
        <v>1.6752469412797359</v>
      </c>
      <c r="L16" s="27">
        <v>7589</v>
      </c>
      <c r="M16" s="44">
        <v>0.41317944989476418</v>
      </c>
      <c r="N16" s="27">
        <v>1254827.6000000001</v>
      </c>
      <c r="O16" s="22">
        <v>68.318484316875384</v>
      </c>
      <c r="P16" s="29">
        <v>1138</v>
      </c>
      <c r="Q16" s="154">
        <v>0.93</v>
      </c>
      <c r="R16" s="9"/>
    </row>
    <row r="17" spans="2:17" s="152" customFormat="1" x14ac:dyDescent="0.3"/>
    <row r="18" spans="2:17" s="156" customFormat="1" ht="16.5" x14ac:dyDescent="0.3">
      <c r="B18" s="150"/>
      <c r="C18" s="155"/>
      <c r="D18" s="155"/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</row>
    <row r="19" spans="2:17" x14ac:dyDescent="0.3"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</row>
    <row r="20" spans="2:17" x14ac:dyDescent="0.3"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</row>
  </sheetData>
  <protectedRanges>
    <protectedRange sqref="D10" name="Range2_1_2_1_2_8"/>
    <protectedRange sqref="D9" name="Range2_1_2_1"/>
    <protectedRange sqref="F9" name="Range2_1_2_1_2"/>
    <protectedRange sqref="F10" name="Range2_1_2_1_2_1"/>
    <protectedRange sqref="D11" name="Range2_1_2_1_2_6"/>
    <protectedRange sqref="F11" name="Range2_1_2_1_2_10"/>
    <protectedRange sqref="D12" name="Range2_1_2_1_2_11"/>
    <protectedRange sqref="F12" name="Range2_1_2_1_2_12"/>
    <protectedRange sqref="D13" name="Range2_1_2_1_2_13"/>
    <protectedRange sqref="F13" name="Range2_1_2_1_2_14"/>
    <protectedRange sqref="D14" name="Range2_1_2_1_2_15"/>
    <protectedRange sqref="F14" name="Range2_1_2_1_2_16"/>
    <protectedRange sqref="D15" name="Range2_1_2_1_2_17"/>
    <protectedRange sqref="F15" name="Range2_1_2_1_2_23"/>
  </protectedRanges>
  <mergeCells count="20">
    <mergeCell ref="N5:N7"/>
    <mergeCell ref="O5:O6"/>
    <mergeCell ref="P5:P7"/>
    <mergeCell ref="Q5:Q6"/>
    <mergeCell ref="H5:H7"/>
    <mergeCell ref="I5:I7"/>
    <mergeCell ref="J5:J7"/>
    <mergeCell ref="K5:K6"/>
    <mergeCell ref="L5:L7"/>
    <mergeCell ref="M5:M6"/>
    <mergeCell ref="J1:P1"/>
    <mergeCell ref="A2:P2"/>
    <mergeCell ref="N3:Q3"/>
    <mergeCell ref="A5:A7"/>
    <mergeCell ref="B5:B7"/>
    <mergeCell ref="C5:C7"/>
    <mergeCell ref="D5:D7"/>
    <mergeCell ref="E5:E7"/>
    <mergeCell ref="F5:F7"/>
    <mergeCell ref="G5:G7"/>
  </mergeCells>
  <pageMargins left="0.2" right="0.2" top="0.2" bottom="0.19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Առողջ. նախարար.</vt:lpstr>
      <vt:lpstr>Արմավիր</vt:lpstr>
      <vt:lpstr>Արագածոտն</vt:lpstr>
      <vt:lpstr>Արարատ</vt:lpstr>
      <vt:lpstr>Գեղարքունիք</vt:lpstr>
      <vt:lpstr>լոռի</vt:lpstr>
      <vt:lpstr>Կոտայք</vt:lpstr>
      <vt:lpstr>Շիրակ</vt:lpstr>
      <vt:lpstr>Սյունիք</vt:lpstr>
      <vt:lpstr>Վայոց ձոր</vt:lpstr>
      <vt:lpstr>Տավուշ</vt:lpstr>
      <vt:lpstr>ԸՆԴՀԱՆՈՒՐԸ</vt:lpstr>
    </vt:vector>
  </TitlesOfParts>
  <Company>mfe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artak-p</dc:creator>
  <cp:lastModifiedBy>Armine Ohanyan</cp:lastModifiedBy>
  <cp:lastPrinted>2018-05-24T12:24:17Z</cp:lastPrinted>
  <dcterms:created xsi:type="dcterms:W3CDTF">2003-05-26T07:15:15Z</dcterms:created>
  <dcterms:modified xsi:type="dcterms:W3CDTF">2021-09-29T06:21:42Z</dcterms:modified>
  <cp:keywords>https://mul2-spm.gov.am/tasks/288667/oneclick/havelvac3.xlsx?token=4bef69ec37d8c666cf191d4443615d65</cp:keywords>
</cp:coreProperties>
</file>