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7068" firstSheet="20" activeTab="26"/>
  </bookViews>
  <sheets>
    <sheet name="Նախարարություններ" sheetId="1" r:id="rId1"/>
    <sheet name="1" sheetId="7" r:id="rId2"/>
    <sheet name="2" sheetId="8" r:id="rId3"/>
    <sheet name="3" sheetId="22" r:id="rId4"/>
    <sheet name="4" sheetId="46" r:id="rId5"/>
    <sheet name="5" sheetId="47" r:id="rId6"/>
    <sheet name="6" sheetId="17" r:id="rId7"/>
    <sheet name="7" sheetId="20" r:id="rId8"/>
    <sheet name="8" sheetId="44" r:id="rId9"/>
    <sheet name="Մարզպետարաններ" sheetId="2" r:id="rId10"/>
    <sheet name="9" sheetId="5" r:id="rId11"/>
    <sheet name="10" sheetId="45" r:id="rId12"/>
    <sheet name="11" sheetId="6" r:id="rId13"/>
    <sheet name="12" sheetId="25" r:id="rId14"/>
    <sheet name="13" sheetId="26" r:id="rId15"/>
    <sheet name="14" sheetId="27" r:id="rId16"/>
    <sheet name="15" sheetId="28" r:id="rId17"/>
    <sheet name="16" sheetId="29" r:id="rId18"/>
    <sheet name="17" sheetId="30" r:id="rId19"/>
    <sheet name="18" sheetId="31" r:id="rId20"/>
    <sheet name="այլ մարմիններ" sheetId="3" r:id="rId21"/>
    <sheet name="19" sheetId="32" r:id="rId22"/>
    <sheet name="20" sheetId="33" r:id="rId23"/>
    <sheet name="21" sheetId="35" r:id="rId24"/>
    <sheet name="22" sheetId="37" r:id="rId25"/>
    <sheet name="23" sheetId="38" r:id="rId26"/>
    <sheet name="24" sheetId="48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</externalReferences>
  <definedNames>
    <definedName name="_xlnm._FilterDatabase" localSheetId="17" hidden="1">'16'!#REF!</definedName>
    <definedName name="Քաղաքացիական_ավիացիայի_կոմիտ">'այլ մարմիններ'!$B$4</definedName>
    <definedName name="Քաղաքացիական_ավիացիայի_կոմիտե" localSheetId="20">'այլ մարմիններ'!$B$4</definedName>
  </definedNames>
  <calcPr calcId="162913"/>
</workbook>
</file>

<file path=xl/calcChain.xml><?xml version="1.0" encoding="utf-8"?>
<calcChain xmlns="http://schemas.openxmlformats.org/spreadsheetml/2006/main">
  <c r="W31" i="48" l="1"/>
  <c r="U31" i="48"/>
  <c r="T31" i="48"/>
  <c r="S31" i="48"/>
  <c r="R31" i="48"/>
  <c r="Q31" i="48"/>
  <c r="P31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AA30" i="48"/>
  <c r="Z30" i="48"/>
  <c r="Y30" i="48"/>
  <c r="X30" i="48"/>
  <c r="V30" i="48"/>
  <c r="AA29" i="48"/>
  <c r="Z29" i="48"/>
  <c r="Y29" i="48"/>
  <c r="X29" i="48"/>
  <c r="V29" i="48"/>
  <c r="AA28" i="48"/>
  <c r="Z28" i="48"/>
  <c r="Y28" i="48"/>
  <c r="X28" i="48"/>
  <c r="V28" i="48"/>
  <c r="AA27" i="48"/>
  <c r="Z27" i="48"/>
  <c r="Y27" i="48"/>
  <c r="X27" i="48"/>
  <c r="V27" i="48"/>
  <c r="AA26" i="48"/>
  <c r="Z26" i="48"/>
  <c r="Y26" i="48"/>
  <c r="X26" i="48"/>
  <c r="V26" i="48"/>
  <c r="AA25" i="48"/>
  <c r="Z25" i="48"/>
  <c r="Y25" i="48"/>
  <c r="X25" i="48"/>
  <c r="V25" i="48"/>
  <c r="AA24" i="48"/>
  <c r="Z24" i="48"/>
  <c r="Y24" i="48"/>
  <c r="X24" i="48"/>
  <c r="V24" i="48"/>
  <c r="AA23" i="48"/>
  <c r="Z23" i="48"/>
  <c r="Y23" i="48"/>
  <c r="X23" i="48"/>
  <c r="V23" i="48"/>
  <c r="AA22" i="48"/>
  <c r="Z22" i="48"/>
  <c r="Y22" i="48"/>
  <c r="X22" i="48"/>
  <c r="V22" i="48"/>
  <c r="AA21" i="48"/>
  <c r="Z21" i="48"/>
  <c r="Y21" i="48"/>
  <c r="X21" i="48"/>
  <c r="V21" i="48"/>
  <c r="AA20" i="48"/>
  <c r="Z20" i="48"/>
  <c r="Y20" i="48"/>
  <c r="X20" i="48"/>
  <c r="V20" i="48"/>
  <c r="AA19" i="48"/>
  <c r="Z19" i="48"/>
  <c r="Y19" i="48"/>
  <c r="X19" i="48"/>
  <c r="V19" i="48"/>
  <c r="AA18" i="48"/>
  <c r="Z18" i="48"/>
  <c r="Y18" i="48"/>
  <c r="X18" i="48"/>
  <c r="V18" i="48"/>
  <c r="AA17" i="48"/>
  <c r="Z17" i="48"/>
  <c r="Y17" i="48"/>
  <c r="X17" i="48"/>
  <c r="V17" i="48"/>
  <c r="AA16" i="48"/>
  <c r="Z16" i="48"/>
  <c r="Y16" i="48"/>
  <c r="X16" i="48"/>
  <c r="V16" i="48"/>
  <c r="AA15" i="48"/>
  <c r="Z15" i="48"/>
  <c r="Y15" i="48"/>
  <c r="X15" i="48"/>
  <c r="V15" i="48"/>
  <c r="AA14" i="48"/>
  <c r="Z14" i="48"/>
  <c r="Y14" i="48"/>
  <c r="X14" i="48"/>
  <c r="V14" i="48"/>
  <c r="AA13" i="48"/>
  <c r="Z13" i="48"/>
  <c r="Y13" i="48"/>
  <c r="X13" i="48"/>
  <c r="V13" i="48"/>
  <c r="AA12" i="48"/>
  <c r="Z12" i="48"/>
  <c r="Y12" i="48"/>
  <c r="X12" i="48"/>
  <c r="V12" i="48"/>
  <c r="AA11" i="48"/>
  <c r="Z11" i="48"/>
  <c r="Y11" i="48"/>
  <c r="X11" i="48"/>
  <c r="V11" i="48"/>
  <c r="AA10" i="48"/>
  <c r="AA31" i="48" s="1"/>
  <c r="Z10" i="48"/>
  <c r="Z31" i="48" s="1"/>
  <c r="Y10" i="48"/>
  <c r="Y31" i="48" s="1"/>
  <c r="X10" i="48"/>
  <c r="X31" i="48" s="1"/>
  <c r="V10" i="48"/>
  <c r="V31" i="48" s="1"/>
  <c r="W31" i="38" l="1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D31" i="38"/>
  <c r="AA30" i="38"/>
  <c r="Z30" i="38"/>
  <c r="Y30" i="38"/>
  <c r="X30" i="38"/>
  <c r="V30" i="38"/>
  <c r="AA29" i="38"/>
  <c r="Z29" i="38"/>
  <c r="Y29" i="38"/>
  <c r="X29" i="38"/>
  <c r="V29" i="38"/>
  <c r="AA28" i="38"/>
  <c r="Z28" i="38"/>
  <c r="Y28" i="38"/>
  <c r="X28" i="38"/>
  <c r="V28" i="38"/>
  <c r="AA27" i="38"/>
  <c r="Z27" i="38"/>
  <c r="Y27" i="38"/>
  <c r="X27" i="38"/>
  <c r="V27" i="38"/>
  <c r="AA26" i="38"/>
  <c r="Z26" i="38"/>
  <c r="Y26" i="38"/>
  <c r="X26" i="38"/>
  <c r="V26" i="38"/>
  <c r="AA25" i="38"/>
  <c r="Z25" i="38"/>
  <c r="Y25" i="38"/>
  <c r="X25" i="38"/>
  <c r="V25" i="38"/>
  <c r="AA24" i="38"/>
  <c r="Z24" i="38"/>
  <c r="Y24" i="38"/>
  <c r="X24" i="38"/>
  <c r="V24" i="38"/>
  <c r="AA23" i="38"/>
  <c r="Z23" i="38"/>
  <c r="Y23" i="38"/>
  <c r="X23" i="38"/>
  <c r="V23" i="38"/>
  <c r="AA22" i="38"/>
  <c r="Z22" i="38"/>
  <c r="Y22" i="38"/>
  <c r="X22" i="38"/>
  <c r="V22" i="38"/>
  <c r="AA21" i="38"/>
  <c r="Z21" i="38"/>
  <c r="Y21" i="38"/>
  <c r="X21" i="38"/>
  <c r="V21" i="38"/>
  <c r="AA20" i="38"/>
  <c r="Z20" i="38"/>
  <c r="Y20" i="38"/>
  <c r="X20" i="38"/>
  <c r="V20" i="38"/>
  <c r="AA19" i="38"/>
  <c r="Z19" i="38"/>
  <c r="Y19" i="38"/>
  <c r="X19" i="38"/>
  <c r="V19" i="38"/>
  <c r="AA18" i="38"/>
  <c r="Z18" i="38"/>
  <c r="Y18" i="38"/>
  <c r="X18" i="38"/>
  <c r="V18" i="38"/>
  <c r="AA17" i="38"/>
  <c r="Z17" i="38"/>
  <c r="Y17" i="38"/>
  <c r="X17" i="38"/>
  <c r="V17" i="38"/>
  <c r="AA16" i="38"/>
  <c r="Z16" i="38"/>
  <c r="Y16" i="38"/>
  <c r="X16" i="38"/>
  <c r="V16" i="38"/>
  <c r="AA15" i="38"/>
  <c r="Z15" i="38"/>
  <c r="Y15" i="38"/>
  <c r="X15" i="38"/>
  <c r="V15" i="38"/>
  <c r="AA14" i="38"/>
  <c r="Z14" i="38"/>
  <c r="Y14" i="38"/>
  <c r="X14" i="38"/>
  <c r="V14" i="38"/>
  <c r="AA13" i="38"/>
  <c r="Z13" i="38"/>
  <c r="Y13" i="38"/>
  <c r="X13" i="38"/>
  <c r="V13" i="38"/>
  <c r="AA12" i="38"/>
  <c r="Z12" i="38"/>
  <c r="Y12" i="38"/>
  <c r="X12" i="38"/>
  <c r="V12" i="38"/>
  <c r="AA11" i="38"/>
  <c r="Z11" i="38"/>
  <c r="Y11" i="38"/>
  <c r="X11" i="38"/>
  <c r="V11" i="38"/>
  <c r="AA10" i="38"/>
  <c r="AA31" i="38" s="1"/>
  <c r="Z10" i="38"/>
  <c r="Z31" i="38" s="1"/>
  <c r="Y10" i="38"/>
  <c r="Y31" i="38" s="1"/>
  <c r="X10" i="38"/>
  <c r="X31" i="38" s="1"/>
  <c r="V10" i="38"/>
  <c r="V31" i="38" s="1"/>
  <c r="W31" i="37" l="1"/>
  <c r="U31" i="37"/>
  <c r="T31" i="37"/>
  <c r="S31" i="37"/>
  <c r="R31" i="37"/>
  <c r="Q31" i="37"/>
  <c r="P31" i="37"/>
  <c r="O31" i="37"/>
  <c r="N31" i="37"/>
  <c r="M31" i="37"/>
  <c r="L31" i="37"/>
  <c r="K31" i="37"/>
  <c r="J31" i="37"/>
  <c r="I31" i="37"/>
  <c r="H31" i="37"/>
  <c r="G31" i="37"/>
  <c r="F31" i="37"/>
  <c r="E31" i="37"/>
  <c r="D31" i="37"/>
  <c r="AA30" i="37"/>
  <c r="Z30" i="37"/>
  <c r="Y30" i="37"/>
  <c r="X30" i="37"/>
  <c r="V30" i="37"/>
  <c r="AA29" i="37"/>
  <c r="Z29" i="37"/>
  <c r="Y29" i="37"/>
  <c r="X29" i="37"/>
  <c r="V29" i="37"/>
  <c r="AA28" i="37"/>
  <c r="Z28" i="37"/>
  <c r="Y28" i="37"/>
  <c r="X28" i="37"/>
  <c r="V28" i="37"/>
  <c r="AA27" i="37"/>
  <c r="Z27" i="37"/>
  <c r="Y27" i="37"/>
  <c r="X27" i="37"/>
  <c r="V27" i="37"/>
  <c r="AA26" i="37"/>
  <c r="Z26" i="37"/>
  <c r="Y26" i="37"/>
  <c r="X26" i="37"/>
  <c r="V26" i="37"/>
  <c r="AA25" i="37"/>
  <c r="Z25" i="37"/>
  <c r="Y25" i="37"/>
  <c r="X25" i="37"/>
  <c r="V25" i="37"/>
  <c r="AA24" i="37"/>
  <c r="Z24" i="37"/>
  <c r="Y24" i="37"/>
  <c r="X24" i="37"/>
  <c r="V24" i="37"/>
  <c r="AA23" i="37"/>
  <c r="Z23" i="37"/>
  <c r="Y23" i="37"/>
  <c r="X23" i="37"/>
  <c r="V23" i="37"/>
  <c r="AA22" i="37"/>
  <c r="Z22" i="37"/>
  <c r="Y22" i="37"/>
  <c r="X22" i="37"/>
  <c r="V22" i="37"/>
  <c r="AA21" i="37"/>
  <c r="Z21" i="37"/>
  <c r="Y21" i="37"/>
  <c r="X21" i="37"/>
  <c r="V21" i="37"/>
  <c r="AA20" i="37"/>
  <c r="Z20" i="37"/>
  <c r="Y20" i="37"/>
  <c r="X20" i="37"/>
  <c r="V20" i="37"/>
  <c r="AA19" i="37"/>
  <c r="Z19" i="37"/>
  <c r="Y19" i="37"/>
  <c r="X19" i="37"/>
  <c r="V19" i="37"/>
  <c r="AA18" i="37"/>
  <c r="Z18" i="37"/>
  <c r="Y18" i="37"/>
  <c r="X18" i="37"/>
  <c r="V18" i="37"/>
  <c r="AA17" i="37"/>
  <c r="Z17" i="37"/>
  <c r="Y17" i="37"/>
  <c r="X17" i="37"/>
  <c r="V17" i="37"/>
  <c r="AA16" i="37"/>
  <c r="Z16" i="37"/>
  <c r="Y16" i="37"/>
  <c r="X16" i="37"/>
  <c r="V16" i="37"/>
  <c r="AA15" i="37"/>
  <c r="Z15" i="37"/>
  <c r="Y15" i="37"/>
  <c r="X15" i="37"/>
  <c r="V15" i="37"/>
  <c r="AA14" i="37"/>
  <c r="Z14" i="37"/>
  <c r="Y14" i="37"/>
  <c r="X14" i="37"/>
  <c r="V14" i="37"/>
  <c r="AA13" i="37"/>
  <c r="Z13" i="37"/>
  <c r="Y13" i="37"/>
  <c r="X13" i="37"/>
  <c r="V13" i="37"/>
  <c r="AA12" i="37"/>
  <c r="Z12" i="37"/>
  <c r="Y12" i="37"/>
  <c r="X12" i="37"/>
  <c r="V12" i="37"/>
  <c r="AA11" i="37"/>
  <c r="Z11" i="37"/>
  <c r="Y11" i="37"/>
  <c r="X11" i="37"/>
  <c r="V11" i="37"/>
  <c r="AA10" i="37"/>
  <c r="AA31" i="37" s="1"/>
  <c r="Z10" i="37"/>
  <c r="Z31" i="37" s="1"/>
  <c r="Y10" i="37"/>
  <c r="Y31" i="37" s="1"/>
  <c r="X10" i="37"/>
  <c r="X31" i="37" s="1"/>
  <c r="V10" i="37"/>
  <c r="V31" i="37" s="1"/>
  <c r="W31" i="35" l="1"/>
  <c r="U31" i="35"/>
  <c r="T31" i="35"/>
  <c r="S31" i="35"/>
  <c r="R31" i="35"/>
  <c r="Q31" i="35"/>
  <c r="P31" i="35"/>
  <c r="O31" i="35"/>
  <c r="N31" i="35"/>
  <c r="M31" i="35"/>
  <c r="L31" i="35"/>
  <c r="J31" i="35"/>
  <c r="I31" i="35"/>
  <c r="H31" i="35"/>
  <c r="G31" i="35"/>
  <c r="F31" i="35"/>
  <c r="E31" i="35"/>
  <c r="D31" i="35"/>
  <c r="AA30" i="35"/>
  <c r="Z30" i="35"/>
  <c r="Y30" i="35"/>
  <c r="X30" i="35"/>
  <c r="V30" i="35"/>
  <c r="AA29" i="35"/>
  <c r="Z29" i="35"/>
  <c r="Y29" i="35"/>
  <c r="X29" i="35"/>
  <c r="V29" i="35"/>
  <c r="AA28" i="35"/>
  <c r="Z28" i="35"/>
  <c r="Y28" i="35"/>
  <c r="X28" i="35"/>
  <c r="V28" i="35"/>
  <c r="AA27" i="35"/>
  <c r="Z27" i="35"/>
  <c r="Y27" i="35"/>
  <c r="X27" i="35"/>
  <c r="V27" i="35"/>
  <c r="AA26" i="35"/>
  <c r="Z26" i="35"/>
  <c r="Y26" i="35"/>
  <c r="X26" i="35"/>
  <c r="V26" i="35"/>
  <c r="AA25" i="35"/>
  <c r="Z25" i="35"/>
  <c r="Y25" i="35"/>
  <c r="X25" i="35"/>
  <c r="V25" i="35"/>
  <c r="AA24" i="35"/>
  <c r="Z24" i="35"/>
  <c r="Y24" i="35"/>
  <c r="X24" i="35"/>
  <c r="V24" i="35"/>
  <c r="AA23" i="35"/>
  <c r="Z23" i="35"/>
  <c r="Y23" i="35"/>
  <c r="X23" i="35"/>
  <c r="V23" i="35"/>
  <c r="AA22" i="35"/>
  <c r="Z22" i="35"/>
  <c r="Y22" i="35"/>
  <c r="X22" i="35"/>
  <c r="V22" i="35"/>
  <c r="AA21" i="35"/>
  <c r="Z21" i="35"/>
  <c r="Y21" i="35"/>
  <c r="X21" i="35"/>
  <c r="V21" i="35"/>
  <c r="AA20" i="35"/>
  <c r="Z20" i="35"/>
  <c r="Y20" i="35"/>
  <c r="X20" i="35"/>
  <c r="V20" i="35"/>
  <c r="AA19" i="35"/>
  <c r="Z19" i="35"/>
  <c r="Y19" i="35"/>
  <c r="X19" i="35"/>
  <c r="V19" i="35"/>
  <c r="AA18" i="35"/>
  <c r="Z18" i="35"/>
  <c r="Y18" i="35"/>
  <c r="X18" i="35"/>
  <c r="V18" i="35"/>
  <c r="AA17" i="35"/>
  <c r="Z17" i="35"/>
  <c r="Y17" i="35"/>
  <c r="X17" i="35"/>
  <c r="V17" i="35"/>
  <c r="AA16" i="35"/>
  <c r="Z16" i="35"/>
  <c r="Y16" i="35"/>
  <c r="X16" i="35"/>
  <c r="V16" i="35"/>
  <c r="AA15" i="35"/>
  <c r="Z15" i="35"/>
  <c r="Y15" i="35"/>
  <c r="X15" i="35"/>
  <c r="V15" i="35"/>
  <c r="AA14" i="35"/>
  <c r="Z14" i="35"/>
  <c r="Y14" i="35"/>
  <c r="X14" i="35"/>
  <c r="V14" i="35"/>
  <c r="AA13" i="35"/>
  <c r="Z13" i="35"/>
  <c r="Y13" i="35"/>
  <c r="X13" i="35"/>
  <c r="V13" i="35"/>
  <c r="AA12" i="35"/>
  <c r="Z12" i="35"/>
  <c r="Y12" i="35"/>
  <c r="X12" i="35"/>
  <c r="V12" i="35"/>
  <c r="K12" i="35"/>
  <c r="K31" i="35" s="1"/>
  <c r="AA11" i="35"/>
  <c r="Z11" i="35"/>
  <c r="Y11" i="35"/>
  <c r="X11" i="35"/>
  <c r="X31" i="35" s="1"/>
  <c r="V11" i="35"/>
  <c r="AA10" i="35"/>
  <c r="AA31" i="35" s="1"/>
  <c r="Z10" i="35"/>
  <c r="Z31" i="35" s="1"/>
  <c r="Y10" i="35"/>
  <c r="Y31" i="35" s="1"/>
  <c r="X10" i="35"/>
  <c r="V10" i="35"/>
  <c r="V31" i="35" s="1"/>
  <c r="W31" i="33"/>
  <c r="U31" i="33"/>
  <c r="T31" i="33"/>
  <c r="S31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E31" i="33"/>
  <c r="D31" i="33"/>
  <c r="W31" i="32" l="1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D31" i="32"/>
  <c r="AA30" i="32"/>
  <c r="Z30" i="32"/>
  <c r="Y30" i="32"/>
  <c r="X30" i="32"/>
  <c r="V30" i="32"/>
  <c r="AA29" i="32"/>
  <c r="Z29" i="32"/>
  <c r="Y29" i="32"/>
  <c r="X29" i="32"/>
  <c r="V29" i="32"/>
  <c r="AA28" i="32"/>
  <c r="Z28" i="32"/>
  <c r="Y28" i="32"/>
  <c r="X28" i="32"/>
  <c r="V28" i="32"/>
  <c r="AA27" i="32"/>
  <c r="Z27" i="32"/>
  <c r="Y27" i="32"/>
  <c r="X27" i="32"/>
  <c r="V27" i="32"/>
  <c r="AA26" i="32"/>
  <c r="Z26" i="32"/>
  <c r="Y26" i="32"/>
  <c r="X26" i="32"/>
  <c r="V26" i="32"/>
  <c r="AA25" i="32"/>
  <c r="Z25" i="32"/>
  <c r="Y25" i="32"/>
  <c r="X25" i="32"/>
  <c r="V25" i="32"/>
  <c r="AA24" i="32"/>
  <c r="Z24" i="32"/>
  <c r="Y24" i="32"/>
  <c r="X24" i="32"/>
  <c r="V24" i="32"/>
  <c r="AA23" i="32"/>
  <c r="Z23" i="32"/>
  <c r="Y23" i="32"/>
  <c r="X23" i="32"/>
  <c r="V23" i="32"/>
  <c r="AA22" i="32"/>
  <c r="Z22" i="32"/>
  <c r="Y22" i="32"/>
  <c r="X22" i="32"/>
  <c r="V22" i="32"/>
  <c r="AA21" i="32"/>
  <c r="Z21" i="32"/>
  <c r="Y21" i="32"/>
  <c r="X21" i="32"/>
  <c r="V21" i="32"/>
  <c r="AA20" i="32"/>
  <c r="Z20" i="32"/>
  <c r="Y20" i="32"/>
  <c r="X20" i="32"/>
  <c r="V20" i="32"/>
  <c r="AA19" i="32"/>
  <c r="Z19" i="32"/>
  <c r="Y19" i="32"/>
  <c r="X19" i="32"/>
  <c r="V19" i="32"/>
  <c r="AA18" i="32"/>
  <c r="Z18" i="32"/>
  <c r="Y18" i="32"/>
  <c r="X18" i="32"/>
  <c r="V18" i="32"/>
  <c r="AA17" i="32"/>
  <c r="Z17" i="32"/>
  <c r="Y17" i="32"/>
  <c r="X17" i="32"/>
  <c r="V17" i="32"/>
  <c r="AA16" i="32"/>
  <c r="Z16" i="32"/>
  <c r="Y16" i="32"/>
  <c r="X16" i="32"/>
  <c r="V16" i="32"/>
  <c r="AA15" i="32"/>
  <c r="Z15" i="32"/>
  <c r="Y15" i="32"/>
  <c r="X15" i="32"/>
  <c r="V15" i="32"/>
  <c r="AA14" i="32"/>
  <c r="Z14" i="32"/>
  <c r="Y14" i="32"/>
  <c r="X14" i="32"/>
  <c r="V14" i="32"/>
  <c r="AA13" i="32"/>
  <c r="Z13" i="32"/>
  <c r="Y13" i="32"/>
  <c r="X13" i="32"/>
  <c r="V13" i="32"/>
  <c r="AA12" i="32"/>
  <c r="AA31" i="32" s="1"/>
  <c r="Z12" i="32"/>
  <c r="Y12" i="32"/>
  <c r="X12" i="32"/>
  <c r="V12" i="32"/>
  <c r="AA11" i="32"/>
  <c r="Z11" i="32"/>
  <c r="Y11" i="32"/>
  <c r="X11" i="32"/>
  <c r="V11" i="32"/>
  <c r="V31" i="32" s="1"/>
  <c r="AA10" i="32"/>
  <c r="Z10" i="32"/>
  <c r="Z31" i="32" s="1"/>
  <c r="Y10" i="32"/>
  <c r="Y31" i="32" s="1"/>
  <c r="X10" i="32"/>
  <c r="X31" i="32" s="1"/>
  <c r="V10" i="32"/>
  <c r="W31" i="31" l="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W31" i="30" l="1"/>
  <c r="U31" i="30"/>
  <c r="T31" i="30"/>
  <c r="S31" i="30"/>
  <c r="R31" i="30"/>
  <c r="Q31" i="30"/>
  <c r="P31" i="30"/>
  <c r="O31" i="30"/>
  <c r="N31" i="30"/>
  <c r="M31" i="30"/>
  <c r="L31" i="30"/>
  <c r="K31" i="30"/>
  <c r="J31" i="30"/>
  <c r="I31" i="30"/>
  <c r="H31" i="30"/>
  <c r="G31" i="30"/>
  <c r="F31" i="30"/>
  <c r="E31" i="30"/>
  <c r="D31" i="30"/>
  <c r="AA30" i="30"/>
  <c r="Z30" i="30"/>
  <c r="Y30" i="30"/>
  <c r="X30" i="30"/>
  <c r="V30" i="30"/>
  <c r="AA29" i="30"/>
  <c r="Z29" i="30"/>
  <c r="Y29" i="30"/>
  <c r="X29" i="30"/>
  <c r="V29" i="30"/>
  <c r="AA28" i="30"/>
  <c r="Z28" i="30"/>
  <c r="Y28" i="30"/>
  <c r="X28" i="30"/>
  <c r="V28" i="30"/>
  <c r="AA27" i="30"/>
  <c r="Z27" i="30"/>
  <c r="Y27" i="30"/>
  <c r="X27" i="30"/>
  <c r="V27" i="30"/>
  <c r="AA26" i="30"/>
  <c r="Z26" i="30"/>
  <c r="Y26" i="30"/>
  <c r="X26" i="30"/>
  <c r="V26" i="30"/>
  <c r="AA25" i="30"/>
  <c r="Z25" i="30"/>
  <c r="Y25" i="30"/>
  <c r="X25" i="30"/>
  <c r="V25" i="30"/>
  <c r="AA24" i="30"/>
  <c r="Z24" i="30"/>
  <c r="Y24" i="30"/>
  <c r="X24" i="30"/>
  <c r="V24" i="30"/>
  <c r="AA23" i="30"/>
  <c r="Z23" i="30"/>
  <c r="Y23" i="30"/>
  <c r="X23" i="30"/>
  <c r="V23" i="30"/>
  <c r="AA22" i="30"/>
  <c r="Z22" i="30"/>
  <c r="Y22" i="30"/>
  <c r="X22" i="30"/>
  <c r="V22" i="30"/>
  <c r="AA21" i="30"/>
  <c r="Z21" i="30"/>
  <c r="Y21" i="30"/>
  <c r="X21" i="30"/>
  <c r="V21" i="30"/>
  <c r="AA20" i="30"/>
  <c r="Z20" i="30"/>
  <c r="Y20" i="30"/>
  <c r="X20" i="30"/>
  <c r="V20" i="30"/>
  <c r="AA19" i="30"/>
  <c r="Z19" i="30"/>
  <c r="Y19" i="30"/>
  <c r="X19" i="30"/>
  <c r="V19" i="30"/>
  <c r="AA18" i="30"/>
  <c r="Z18" i="30"/>
  <c r="Y18" i="30"/>
  <c r="X18" i="30"/>
  <c r="V18" i="30"/>
  <c r="AA17" i="30"/>
  <c r="Z17" i="30"/>
  <c r="Y17" i="30"/>
  <c r="X17" i="30"/>
  <c r="V17" i="30"/>
  <c r="AA16" i="30"/>
  <c r="Z16" i="30"/>
  <c r="Y16" i="30"/>
  <c r="X16" i="30"/>
  <c r="V16" i="30"/>
  <c r="AA15" i="30"/>
  <c r="Z15" i="30"/>
  <c r="Y15" i="30"/>
  <c r="X15" i="30"/>
  <c r="V15" i="30"/>
  <c r="AA14" i="30"/>
  <c r="Z14" i="30"/>
  <c r="Y14" i="30"/>
  <c r="X14" i="30"/>
  <c r="V14" i="30"/>
  <c r="AA13" i="30"/>
  <c r="Z13" i="30"/>
  <c r="Y13" i="30"/>
  <c r="X13" i="30"/>
  <c r="V13" i="30"/>
  <c r="AA12" i="30"/>
  <c r="Z12" i="30"/>
  <c r="Y12" i="30"/>
  <c r="X12" i="30"/>
  <c r="V12" i="30"/>
  <c r="AA11" i="30"/>
  <c r="AA31" i="30" s="1"/>
  <c r="Z11" i="30"/>
  <c r="Y11" i="30"/>
  <c r="X11" i="30"/>
  <c r="V11" i="30"/>
  <c r="V31" i="30" s="1"/>
  <c r="AA10" i="30"/>
  <c r="Z10" i="30"/>
  <c r="Z31" i="30" s="1"/>
  <c r="Y10" i="30"/>
  <c r="Y31" i="30" s="1"/>
  <c r="X10" i="30"/>
  <c r="X31" i="30" s="1"/>
  <c r="V10" i="30"/>
  <c r="W31" i="29" l="1"/>
  <c r="T31" i="29"/>
  <c r="R31" i="29"/>
  <c r="Q31" i="29"/>
  <c r="O31" i="29"/>
  <c r="N31" i="29"/>
  <c r="M31" i="29"/>
  <c r="L31" i="29"/>
  <c r="K31" i="29"/>
  <c r="J31" i="29"/>
  <c r="I31" i="29"/>
  <c r="H31" i="29"/>
  <c r="G31" i="29"/>
  <c r="D31" i="29"/>
  <c r="AA30" i="29"/>
  <c r="Z30" i="29"/>
  <c r="Y30" i="29"/>
  <c r="X30" i="29"/>
  <c r="V30" i="29"/>
  <c r="AA29" i="29"/>
  <c r="Z29" i="29"/>
  <c r="Y29" i="29"/>
  <c r="X29" i="29"/>
  <c r="V29" i="29"/>
  <c r="AA28" i="29"/>
  <c r="Z28" i="29"/>
  <c r="Y28" i="29"/>
  <c r="X28" i="29"/>
  <c r="V28" i="29"/>
  <c r="AA27" i="29"/>
  <c r="Z27" i="29"/>
  <c r="Y27" i="29"/>
  <c r="X27" i="29"/>
  <c r="V27" i="29"/>
  <c r="AA26" i="29"/>
  <c r="Z26" i="29"/>
  <c r="Y26" i="29"/>
  <c r="X26" i="29"/>
  <c r="V26" i="29"/>
  <c r="AA25" i="29"/>
  <c r="Z25" i="29"/>
  <c r="Y25" i="29"/>
  <c r="X25" i="29"/>
  <c r="V25" i="29"/>
  <c r="AA24" i="29"/>
  <c r="Z24" i="29"/>
  <c r="Y24" i="29"/>
  <c r="X24" i="29"/>
  <c r="V24" i="29"/>
  <c r="AA23" i="29"/>
  <c r="Z23" i="29"/>
  <c r="Y23" i="29"/>
  <c r="X23" i="29"/>
  <c r="V23" i="29"/>
  <c r="AA22" i="29"/>
  <c r="Z22" i="29"/>
  <c r="Y22" i="29"/>
  <c r="X22" i="29"/>
  <c r="V22" i="29"/>
  <c r="AA21" i="29"/>
  <c r="Z21" i="29"/>
  <c r="Y21" i="29"/>
  <c r="X21" i="29"/>
  <c r="V21" i="29"/>
  <c r="AA20" i="29"/>
  <c r="Z20" i="29"/>
  <c r="Y20" i="29"/>
  <c r="X20" i="29"/>
  <c r="V20" i="29"/>
  <c r="AA19" i="29"/>
  <c r="Z19" i="29"/>
  <c r="Y19" i="29"/>
  <c r="X19" i="29"/>
  <c r="V19" i="29"/>
  <c r="AA18" i="29"/>
  <c r="Z18" i="29"/>
  <c r="Y18" i="29"/>
  <c r="X18" i="29"/>
  <c r="V18" i="29"/>
  <c r="AA17" i="29"/>
  <c r="Z17" i="29"/>
  <c r="Y17" i="29"/>
  <c r="X17" i="29"/>
  <c r="V17" i="29"/>
  <c r="AA16" i="29"/>
  <c r="Z16" i="29"/>
  <c r="Y16" i="29"/>
  <c r="X16" i="29"/>
  <c r="V16" i="29"/>
  <c r="AA15" i="29"/>
  <c r="Z15" i="29"/>
  <c r="Y15" i="29"/>
  <c r="X15" i="29"/>
  <c r="V15" i="29"/>
  <c r="AA14" i="29"/>
  <c r="Z14" i="29"/>
  <c r="Y14" i="29"/>
  <c r="X14" i="29"/>
  <c r="V14" i="29"/>
  <c r="AA13" i="29"/>
  <c r="Z13" i="29"/>
  <c r="Y13" i="29"/>
  <c r="X13" i="29"/>
  <c r="U13" i="29" s="1"/>
  <c r="U31" i="29" s="1"/>
  <c r="V13" i="29"/>
  <c r="S13" i="29"/>
  <c r="S31" i="29" s="1"/>
  <c r="P13" i="29"/>
  <c r="P31" i="29" s="1"/>
  <c r="F13" i="29"/>
  <c r="E13" i="29"/>
  <c r="E31" i="29" s="1"/>
  <c r="AA12" i="29"/>
  <c r="Z12" i="29"/>
  <c r="Y12" i="29"/>
  <c r="X12" i="29"/>
  <c r="V12" i="29"/>
  <c r="AA11" i="29"/>
  <c r="Z11" i="29"/>
  <c r="Y11" i="29"/>
  <c r="X11" i="29"/>
  <c r="X31" i="29" s="1"/>
  <c r="V11" i="29"/>
  <c r="AA10" i="29"/>
  <c r="AA31" i="29" s="1"/>
  <c r="Z10" i="29"/>
  <c r="Z31" i="29" s="1"/>
  <c r="Y10" i="29"/>
  <c r="Y31" i="29" s="1"/>
  <c r="X10" i="29"/>
  <c r="V10" i="29"/>
  <c r="V31" i="29" s="1"/>
  <c r="F31" i="29" l="1"/>
  <c r="W25" i="28" l="1"/>
  <c r="T25" i="28"/>
  <c r="R25" i="28"/>
  <c r="Q25" i="28"/>
  <c r="P25" i="28"/>
  <c r="O25" i="28"/>
  <c r="N25" i="28"/>
  <c r="M25" i="28"/>
  <c r="L25" i="28"/>
  <c r="K25" i="28"/>
  <c r="J25" i="28"/>
  <c r="H25" i="28"/>
  <c r="G25" i="28"/>
  <c r="F25" i="28"/>
  <c r="E25" i="28"/>
  <c r="D25" i="28"/>
  <c r="AA24" i="28"/>
  <c r="Z24" i="28"/>
  <c r="Y24" i="28"/>
  <c r="X24" i="28"/>
  <c r="V24" i="28"/>
  <c r="AA23" i="28"/>
  <c r="Z23" i="28"/>
  <c r="Y23" i="28"/>
  <c r="X23" i="28"/>
  <c r="V23" i="28"/>
  <c r="AA22" i="28"/>
  <c r="Z22" i="28"/>
  <c r="Y22" i="28"/>
  <c r="X22" i="28"/>
  <c r="V22" i="28"/>
  <c r="AA21" i="28"/>
  <c r="Z21" i="28"/>
  <c r="Y21" i="28"/>
  <c r="X21" i="28"/>
  <c r="V21" i="28"/>
  <c r="I21" i="28"/>
  <c r="I25" i="28" s="1"/>
  <c r="AA20" i="28"/>
  <c r="Z20" i="28"/>
  <c r="Y20" i="28"/>
  <c r="X20" i="28"/>
  <c r="V20" i="28"/>
  <c r="AA19" i="28"/>
  <c r="Z19" i="28"/>
  <c r="Y19" i="28"/>
  <c r="X19" i="28"/>
  <c r="V19" i="28"/>
  <c r="AA18" i="28"/>
  <c r="Z18" i="28"/>
  <c r="Y18" i="28"/>
  <c r="X18" i="28"/>
  <c r="V18" i="28"/>
  <c r="AA17" i="28"/>
  <c r="Z17" i="28"/>
  <c r="Y17" i="28"/>
  <c r="X17" i="28"/>
  <c r="V17" i="28"/>
  <c r="U17" i="28"/>
  <c r="AA16" i="28"/>
  <c r="Z16" i="28"/>
  <c r="Y16" i="28"/>
  <c r="X16" i="28"/>
  <c r="V16" i="28"/>
  <c r="AA15" i="28"/>
  <c r="Z15" i="28"/>
  <c r="Y15" i="28"/>
  <c r="X15" i="28"/>
  <c r="V15" i="28"/>
  <c r="AA14" i="28"/>
  <c r="Z14" i="28"/>
  <c r="Y14" i="28"/>
  <c r="X14" i="28"/>
  <c r="V14" i="28"/>
  <c r="AA13" i="28"/>
  <c r="Z13" i="28"/>
  <c r="Y13" i="28"/>
  <c r="X13" i="28"/>
  <c r="V13" i="28"/>
  <c r="AA12" i="28"/>
  <c r="Z12" i="28"/>
  <c r="Y12" i="28"/>
  <c r="X12" i="28"/>
  <c r="X25" i="28" s="1"/>
  <c r="V12" i="28"/>
  <c r="AA11" i="28"/>
  <c r="Z11" i="28"/>
  <c r="Y11" i="28"/>
  <c r="X11" i="28"/>
  <c r="V11" i="28"/>
  <c r="S11" i="28"/>
  <c r="S25" i="28" s="1"/>
  <c r="AA10" i="28"/>
  <c r="AA25" i="28" s="1"/>
  <c r="Z10" i="28"/>
  <c r="Z25" i="28" s="1"/>
  <c r="Y10" i="28"/>
  <c r="Y25" i="28" s="1"/>
  <c r="X10" i="28"/>
  <c r="V10" i="28"/>
  <c r="V25" i="28" s="1"/>
  <c r="U10" i="28"/>
  <c r="U25" i="28" s="1"/>
  <c r="W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AA30" i="7"/>
  <c r="Z30" i="7"/>
  <c r="Y30" i="7"/>
  <c r="X30" i="7"/>
  <c r="V30" i="7"/>
  <c r="AA29" i="7"/>
  <c r="Z29" i="7"/>
  <c r="Y29" i="7"/>
  <c r="X29" i="7"/>
  <c r="V29" i="7"/>
  <c r="AA28" i="7"/>
  <c r="Z28" i="7"/>
  <c r="Y28" i="7"/>
  <c r="X28" i="7"/>
  <c r="V28" i="7"/>
  <c r="AA27" i="7"/>
  <c r="Z27" i="7"/>
  <c r="Y27" i="7"/>
  <c r="X27" i="7"/>
  <c r="V27" i="7"/>
  <c r="AA26" i="7"/>
  <c r="Z26" i="7"/>
  <c r="Y26" i="7"/>
  <c r="X26" i="7"/>
  <c r="V26" i="7"/>
  <c r="AA25" i="7"/>
  <c r="Z25" i="7"/>
  <c r="Y25" i="7"/>
  <c r="X25" i="7"/>
  <c r="V25" i="7"/>
  <c r="AA24" i="7"/>
  <c r="Z24" i="7"/>
  <c r="Y24" i="7"/>
  <c r="X24" i="7"/>
  <c r="V24" i="7"/>
  <c r="AA23" i="7"/>
  <c r="Z23" i="7"/>
  <c r="Y23" i="7"/>
  <c r="X23" i="7"/>
  <c r="V23" i="7"/>
  <c r="AA22" i="7"/>
  <c r="Z22" i="7"/>
  <c r="Y22" i="7"/>
  <c r="X22" i="7"/>
  <c r="V22" i="7"/>
  <c r="AA21" i="7"/>
  <c r="Z21" i="7"/>
  <c r="Y21" i="7"/>
  <c r="X21" i="7"/>
  <c r="V21" i="7"/>
  <c r="AA20" i="7"/>
  <c r="Z20" i="7"/>
  <c r="Y20" i="7"/>
  <c r="X20" i="7"/>
  <c r="V20" i="7"/>
  <c r="AA19" i="7"/>
  <c r="Z19" i="7"/>
  <c r="Y19" i="7"/>
  <c r="X19" i="7"/>
  <c r="V19" i="7"/>
  <c r="AA18" i="7"/>
  <c r="Z18" i="7"/>
  <c r="Y18" i="7"/>
  <c r="X18" i="7"/>
  <c r="V18" i="7"/>
  <c r="AA17" i="7"/>
  <c r="Z17" i="7"/>
  <c r="Y17" i="7"/>
  <c r="X17" i="7"/>
  <c r="V17" i="7"/>
  <c r="AA16" i="7"/>
  <c r="Z16" i="7"/>
  <c r="Y16" i="7"/>
  <c r="X16" i="7"/>
  <c r="V16" i="7"/>
  <c r="AA15" i="7"/>
  <c r="Z15" i="7"/>
  <c r="Y15" i="7"/>
  <c r="X15" i="7"/>
  <c r="V15" i="7"/>
  <c r="AA14" i="7"/>
  <c r="Z14" i="7"/>
  <c r="Y14" i="7"/>
  <c r="X14" i="7"/>
  <c r="V14" i="7"/>
  <c r="AA13" i="7"/>
  <c r="Z13" i="7"/>
  <c r="Y13" i="7"/>
  <c r="X13" i="7"/>
  <c r="V13" i="7"/>
  <c r="AA12" i="7"/>
  <c r="Z12" i="7"/>
  <c r="Y12" i="7"/>
  <c r="X12" i="7"/>
  <c r="V12" i="7"/>
  <c r="AA11" i="7"/>
  <c r="Z11" i="7"/>
  <c r="Y11" i="7"/>
  <c r="X11" i="7"/>
  <c r="V11" i="7"/>
  <c r="AA10" i="7"/>
  <c r="AA31" i="7" s="1"/>
  <c r="Z10" i="7"/>
  <c r="Z31" i="7" s="1"/>
  <c r="Y10" i="7"/>
  <c r="Y31" i="7" s="1"/>
  <c r="X10" i="7"/>
  <c r="X31" i="7" s="1"/>
  <c r="V10" i="7"/>
  <c r="V31" i="7" s="1"/>
  <c r="W31" i="27" l="1"/>
  <c r="U31" i="27"/>
  <c r="T31" i="27"/>
  <c r="S31" i="27"/>
  <c r="R31" i="27"/>
  <c r="Q31" i="27"/>
  <c r="P31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AA30" i="27"/>
  <c r="Z30" i="27"/>
  <c r="Y30" i="27"/>
  <c r="X30" i="27"/>
  <c r="V30" i="27"/>
  <c r="AA29" i="27"/>
  <c r="Z29" i="27"/>
  <c r="Y29" i="27"/>
  <c r="X29" i="27"/>
  <c r="V29" i="27"/>
  <c r="AA28" i="27"/>
  <c r="Z28" i="27"/>
  <c r="Y28" i="27"/>
  <c r="X28" i="27"/>
  <c r="V28" i="27"/>
  <c r="AA27" i="27"/>
  <c r="Z27" i="27"/>
  <c r="Y27" i="27"/>
  <c r="X27" i="27"/>
  <c r="V27" i="27"/>
  <c r="AA26" i="27"/>
  <c r="Z26" i="27"/>
  <c r="Y26" i="27"/>
  <c r="X26" i="27"/>
  <c r="V26" i="27"/>
  <c r="AA25" i="27"/>
  <c r="Z25" i="27"/>
  <c r="Y25" i="27"/>
  <c r="X25" i="27"/>
  <c r="V25" i="27"/>
  <c r="AA24" i="27"/>
  <c r="Z24" i="27"/>
  <c r="Y24" i="27"/>
  <c r="X24" i="27"/>
  <c r="V24" i="27"/>
  <c r="AA23" i="27"/>
  <c r="Z23" i="27"/>
  <c r="Y23" i="27"/>
  <c r="X23" i="27"/>
  <c r="V23" i="27"/>
  <c r="AA22" i="27"/>
  <c r="Z22" i="27"/>
  <c r="Y22" i="27"/>
  <c r="X22" i="27"/>
  <c r="V22" i="27"/>
  <c r="AA21" i="27"/>
  <c r="Z21" i="27"/>
  <c r="Y21" i="27"/>
  <c r="X21" i="27"/>
  <c r="V21" i="27"/>
  <c r="AA20" i="27"/>
  <c r="Z20" i="27"/>
  <c r="Y20" i="27"/>
  <c r="X20" i="27"/>
  <c r="V20" i="27"/>
  <c r="AA19" i="27"/>
  <c r="Z19" i="27"/>
  <c r="Y19" i="27"/>
  <c r="X19" i="27"/>
  <c r="V19" i="27"/>
  <c r="AA18" i="27"/>
  <c r="Z18" i="27"/>
  <c r="Y18" i="27"/>
  <c r="X18" i="27"/>
  <c r="V18" i="27"/>
  <c r="AA17" i="27"/>
  <c r="Z17" i="27"/>
  <c r="Y17" i="27"/>
  <c r="X17" i="27"/>
  <c r="V17" i="27"/>
  <c r="AA16" i="27"/>
  <c r="Z16" i="27"/>
  <c r="Y16" i="27"/>
  <c r="X16" i="27"/>
  <c r="V16" i="27"/>
  <c r="AA15" i="27"/>
  <c r="Z15" i="27"/>
  <c r="Y15" i="27"/>
  <c r="X15" i="27"/>
  <c r="V15" i="27"/>
  <c r="AA14" i="27"/>
  <c r="Z14" i="27"/>
  <c r="Y14" i="27"/>
  <c r="X14" i="27"/>
  <c r="V14" i="27"/>
  <c r="AA13" i="27"/>
  <c r="Z13" i="27"/>
  <c r="Y13" i="27"/>
  <c r="X13" i="27"/>
  <c r="V13" i="27"/>
  <c r="AA12" i="27"/>
  <c r="Z12" i="27"/>
  <c r="Y12" i="27"/>
  <c r="X12" i="27"/>
  <c r="V12" i="27"/>
  <c r="AA11" i="27"/>
  <c r="Z11" i="27"/>
  <c r="Y11" i="27"/>
  <c r="X11" i="27"/>
  <c r="V11" i="27"/>
  <c r="V31" i="27" s="1"/>
  <c r="AA10" i="27"/>
  <c r="AA31" i="27" s="1"/>
  <c r="Z10" i="27"/>
  <c r="Z31" i="27" s="1"/>
  <c r="Y10" i="27"/>
  <c r="Y31" i="27" s="1"/>
  <c r="X10" i="27"/>
  <c r="X31" i="27" s="1"/>
  <c r="V10" i="27"/>
  <c r="W31" i="26" l="1"/>
  <c r="T31" i="26"/>
  <c r="S31" i="26"/>
  <c r="R31" i="26"/>
  <c r="Q31" i="26"/>
  <c r="P31" i="26"/>
  <c r="O31" i="26"/>
  <c r="N31" i="26"/>
  <c r="M31" i="26"/>
  <c r="L31" i="26"/>
  <c r="K31" i="26"/>
  <c r="J31" i="26"/>
  <c r="I31" i="26"/>
  <c r="H31" i="26"/>
  <c r="G31" i="26"/>
  <c r="F31" i="26"/>
  <c r="E31" i="26"/>
  <c r="D31" i="26"/>
  <c r="U21" i="26"/>
  <c r="U20" i="26"/>
  <c r="U19" i="26"/>
  <c r="U17" i="26"/>
  <c r="U16" i="26"/>
  <c r="U15" i="26"/>
  <c r="U14" i="26"/>
  <c r="U13" i="26"/>
  <c r="U12" i="26"/>
  <c r="U31" i="26" s="1"/>
  <c r="U11" i="26"/>
  <c r="W30" i="25"/>
  <c r="U30" i="25"/>
  <c r="T30" i="25"/>
  <c r="S30" i="25"/>
  <c r="R30" i="25"/>
  <c r="Q30" i="25"/>
  <c r="P30" i="25"/>
  <c r="O30" i="25"/>
  <c r="N30" i="25"/>
  <c r="M30" i="25"/>
  <c r="L30" i="25"/>
  <c r="K30" i="25"/>
  <c r="J30" i="25"/>
  <c r="I30" i="25"/>
  <c r="H30" i="25"/>
  <c r="G30" i="25"/>
  <c r="F30" i="25"/>
  <c r="E30" i="25"/>
  <c r="D30" i="25"/>
  <c r="AA29" i="25"/>
  <c r="Z29" i="25"/>
  <c r="Y29" i="25"/>
  <c r="X29" i="25"/>
  <c r="V29" i="25"/>
  <c r="AA28" i="25"/>
  <c r="Z28" i="25"/>
  <c r="Y28" i="25"/>
  <c r="X28" i="25"/>
  <c r="V28" i="25"/>
  <c r="AA27" i="25"/>
  <c r="Z27" i="25"/>
  <c r="Y27" i="25"/>
  <c r="X27" i="25"/>
  <c r="V27" i="25"/>
  <c r="AA26" i="25"/>
  <c r="Z26" i="25"/>
  <c r="Y26" i="25"/>
  <c r="X26" i="25"/>
  <c r="V26" i="25"/>
  <c r="AA25" i="25"/>
  <c r="Z25" i="25"/>
  <c r="Y25" i="25"/>
  <c r="X25" i="25"/>
  <c r="V25" i="25"/>
  <c r="AA24" i="25"/>
  <c r="Z24" i="25"/>
  <c r="Y24" i="25"/>
  <c r="X24" i="25"/>
  <c r="V24" i="25"/>
  <c r="AA23" i="25"/>
  <c r="Z23" i="25"/>
  <c r="Y23" i="25"/>
  <c r="X23" i="25"/>
  <c r="V23" i="25"/>
  <c r="AA22" i="25"/>
  <c r="Z22" i="25"/>
  <c r="Y22" i="25"/>
  <c r="X22" i="25"/>
  <c r="V22" i="25"/>
  <c r="AA21" i="25"/>
  <c r="Z21" i="25"/>
  <c r="Y21" i="25"/>
  <c r="X21" i="25"/>
  <c r="V21" i="25"/>
  <c r="AA20" i="25"/>
  <c r="Z20" i="25"/>
  <c r="Y20" i="25"/>
  <c r="X20" i="25"/>
  <c r="V20" i="25"/>
  <c r="AA19" i="25"/>
  <c r="Z19" i="25"/>
  <c r="Y19" i="25"/>
  <c r="X19" i="25"/>
  <c r="V19" i="25"/>
  <c r="AA18" i="25"/>
  <c r="Z18" i="25"/>
  <c r="Y18" i="25"/>
  <c r="X18" i="25"/>
  <c r="V18" i="25"/>
  <c r="AA17" i="25"/>
  <c r="Z17" i="25"/>
  <c r="Y17" i="25"/>
  <c r="X17" i="25"/>
  <c r="V17" i="25"/>
  <c r="AA15" i="25"/>
  <c r="Z15" i="25"/>
  <c r="Y15" i="25"/>
  <c r="X15" i="25"/>
  <c r="V15" i="25"/>
  <c r="AA14" i="25"/>
  <c r="Z14" i="25"/>
  <c r="Y14" i="25"/>
  <c r="X14" i="25"/>
  <c r="V14" i="25"/>
  <c r="AA13" i="25"/>
  <c r="Z13" i="25"/>
  <c r="Y13" i="25"/>
  <c r="X13" i="25"/>
  <c r="V13" i="25"/>
  <c r="AA12" i="25"/>
  <c r="AA30" i="25" s="1"/>
  <c r="Z12" i="25"/>
  <c r="Y12" i="25"/>
  <c r="X12" i="25"/>
  <c r="V12" i="25"/>
  <c r="AA11" i="25"/>
  <c r="Z11" i="25"/>
  <c r="Y11" i="25"/>
  <c r="X11" i="25"/>
  <c r="V11" i="25"/>
  <c r="AA10" i="25"/>
  <c r="Z10" i="25"/>
  <c r="Z30" i="25" s="1"/>
  <c r="Y10" i="25"/>
  <c r="Y30" i="25" s="1"/>
  <c r="X10" i="25"/>
  <c r="X30" i="25" s="1"/>
  <c r="V10" i="25"/>
  <c r="V30" i="25" s="1"/>
  <c r="X31" i="45"/>
  <c r="W31" i="45"/>
  <c r="U31" i="45"/>
  <c r="T31" i="45"/>
  <c r="S31" i="45"/>
  <c r="R31" i="45"/>
  <c r="Q31" i="45"/>
  <c r="P31" i="45"/>
  <c r="O31" i="45"/>
  <c r="N31" i="45"/>
  <c r="M31" i="45"/>
  <c r="L31" i="45"/>
  <c r="K31" i="45"/>
  <c r="I31" i="45"/>
  <c r="H31" i="45"/>
  <c r="G31" i="45"/>
  <c r="F31" i="45"/>
  <c r="E31" i="45"/>
  <c r="D31" i="45"/>
  <c r="AA13" i="45"/>
  <c r="Z13" i="45"/>
  <c r="Y13" i="45"/>
  <c r="X13" i="45"/>
  <c r="V13" i="45"/>
  <c r="AA12" i="45"/>
  <c r="Z12" i="45"/>
  <c r="Y12" i="45"/>
  <c r="X12" i="45"/>
  <c r="V12" i="45"/>
  <c r="L12" i="45"/>
  <c r="J12" i="45"/>
  <c r="J31" i="45" s="1"/>
  <c r="AA11" i="45"/>
  <c r="Z11" i="45"/>
  <c r="Y11" i="45"/>
  <c r="X11" i="45"/>
  <c r="V11" i="45"/>
  <c r="AA10" i="45"/>
  <c r="AA31" i="45" s="1"/>
  <c r="Z10" i="45"/>
  <c r="Z31" i="45" s="1"/>
  <c r="Y10" i="45"/>
  <c r="Y31" i="45" s="1"/>
  <c r="X10" i="45"/>
  <c r="V10" i="45"/>
  <c r="V31" i="45" s="1"/>
  <c r="W31" i="5" l="1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AA30" i="5"/>
  <c r="Z30" i="5"/>
  <c r="Y30" i="5"/>
  <c r="X30" i="5"/>
  <c r="V30" i="5"/>
  <c r="AA29" i="5"/>
  <c r="Z29" i="5"/>
  <c r="Y29" i="5"/>
  <c r="X29" i="5"/>
  <c r="V29" i="5"/>
  <c r="AA28" i="5"/>
  <c r="Z28" i="5"/>
  <c r="Y28" i="5"/>
  <c r="X28" i="5"/>
  <c r="V28" i="5"/>
  <c r="AA27" i="5"/>
  <c r="Z27" i="5"/>
  <c r="Y27" i="5"/>
  <c r="X27" i="5"/>
  <c r="V27" i="5"/>
  <c r="AA26" i="5"/>
  <c r="Z26" i="5"/>
  <c r="Y26" i="5"/>
  <c r="X26" i="5"/>
  <c r="V26" i="5"/>
  <c r="AA25" i="5"/>
  <c r="Z25" i="5"/>
  <c r="Y25" i="5"/>
  <c r="X25" i="5"/>
  <c r="V25" i="5"/>
  <c r="AA24" i="5"/>
  <c r="Z24" i="5"/>
  <c r="Y24" i="5"/>
  <c r="X24" i="5"/>
  <c r="V24" i="5"/>
  <c r="AA23" i="5"/>
  <c r="Z23" i="5"/>
  <c r="Y23" i="5"/>
  <c r="X23" i="5"/>
  <c r="V23" i="5"/>
  <c r="AA22" i="5"/>
  <c r="Z22" i="5"/>
  <c r="Y22" i="5"/>
  <c r="X22" i="5"/>
  <c r="V22" i="5"/>
  <c r="AA21" i="5"/>
  <c r="Z21" i="5"/>
  <c r="Y21" i="5"/>
  <c r="X21" i="5"/>
  <c r="V21" i="5"/>
  <c r="AA20" i="5"/>
  <c r="Z20" i="5"/>
  <c r="Y20" i="5"/>
  <c r="X20" i="5"/>
  <c r="V20" i="5"/>
  <c r="AA19" i="5"/>
  <c r="Z19" i="5"/>
  <c r="Y19" i="5"/>
  <c r="X19" i="5"/>
  <c r="V19" i="5"/>
  <c r="AA18" i="5"/>
  <c r="Z18" i="5"/>
  <c r="Y18" i="5"/>
  <c r="X18" i="5"/>
  <c r="V18" i="5"/>
  <c r="AA17" i="5"/>
  <c r="Z17" i="5"/>
  <c r="Y17" i="5"/>
  <c r="X17" i="5"/>
  <c r="V17" i="5"/>
  <c r="AA16" i="5"/>
  <c r="Z16" i="5"/>
  <c r="Y16" i="5"/>
  <c r="X16" i="5"/>
  <c r="V16" i="5"/>
  <c r="AA15" i="5"/>
  <c r="Z15" i="5"/>
  <c r="Y15" i="5"/>
  <c r="X15" i="5"/>
  <c r="V15" i="5"/>
  <c r="AA14" i="5"/>
  <c r="Z14" i="5"/>
  <c r="Y14" i="5"/>
  <c r="X14" i="5"/>
  <c r="V14" i="5"/>
  <c r="AA13" i="5"/>
  <c r="Z13" i="5"/>
  <c r="Y13" i="5"/>
  <c r="X13" i="5"/>
  <c r="V13" i="5"/>
  <c r="AA12" i="5"/>
  <c r="Z12" i="5"/>
  <c r="Y12" i="5"/>
  <c r="X12" i="5"/>
  <c r="X31" i="5" s="1"/>
  <c r="V12" i="5"/>
  <c r="AA11" i="5"/>
  <c r="Z11" i="5"/>
  <c r="Y11" i="5"/>
  <c r="X11" i="5"/>
  <c r="V11" i="5"/>
  <c r="AA10" i="5"/>
  <c r="AA31" i="5" s="1"/>
  <c r="Z10" i="5"/>
  <c r="Z31" i="5" s="1"/>
  <c r="Y10" i="5"/>
  <c r="Y31" i="5" s="1"/>
  <c r="X10" i="5"/>
  <c r="V10" i="5"/>
  <c r="V31" i="5" s="1"/>
  <c r="W30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D30" i="44"/>
  <c r="AA29" i="44"/>
  <c r="Z29" i="44"/>
  <c r="Y29" i="44"/>
  <c r="X29" i="44"/>
  <c r="V29" i="44"/>
  <c r="AA28" i="44"/>
  <c r="Z28" i="44"/>
  <c r="Y28" i="44"/>
  <c r="X28" i="44"/>
  <c r="V28" i="44"/>
  <c r="AA27" i="44"/>
  <c r="Z27" i="44"/>
  <c r="Y27" i="44"/>
  <c r="X27" i="44"/>
  <c r="V27" i="44"/>
  <c r="AA26" i="44"/>
  <c r="Z26" i="44"/>
  <c r="Y26" i="44"/>
  <c r="X26" i="44"/>
  <c r="V26" i="44"/>
  <c r="AA25" i="44"/>
  <c r="Z25" i="44"/>
  <c r="Y25" i="44"/>
  <c r="X25" i="44"/>
  <c r="V25" i="44"/>
  <c r="AA24" i="44"/>
  <c r="Z24" i="44"/>
  <c r="Y24" i="44"/>
  <c r="X24" i="44"/>
  <c r="V24" i="44"/>
  <c r="AA23" i="44"/>
  <c r="Z23" i="44"/>
  <c r="Y23" i="44"/>
  <c r="X23" i="44"/>
  <c r="V23" i="44"/>
  <c r="AA22" i="44"/>
  <c r="Z22" i="44"/>
  <c r="Y22" i="44"/>
  <c r="X22" i="44"/>
  <c r="V22" i="44"/>
  <c r="AA21" i="44"/>
  <c r="Z21" i="44"/>
  <c r="Y21" i="44"/>
  <c r="X21" i="44"/>
  <c r="V21" i="44"/>
  <c r="AA20" i="44"/>
  <c r="Z20" i="44"/>
  <c r="Y20" i="44"/>
  <c r="X20" i="44"/>
  <c r="V20" i="44"/>
  <c r="AA19" i="44"/>
  <c r="Z19" i="44"/>
  <c r="Y19" i="44"/>
  <c r="X19" i="44"/>
  <c r="V19" i="44"/>
  <c r="AA18" i="44"/>
  <c r="Z18" i="44"/>
  <c r="Y18" i="44"/>
  <c r="X18" i="44"/>
  <c r="V18" i="44"/>
  <c r="AA17" i="44"/>
  <c r="Z17" i="44"/>
  <c r="Y17" i="44"/>
  <c r="X17" i="44"/>
  <c r="V17" i="44"/>
  <c r="AA16" i="44"/>
  <c r="Z16" i="44"/>
  <c r="Y16" i="44"/>
  <c r="X16" i="44"/>
  <c r="V16" i="44"/>
  <c r="AA15" i="44"/>
  <c r="Z15" i="44"/>
  <c r="Y15" i="44"/>
  <c r="X15" i="44"/>
  <c r="V15" i="44"/>
  <c r="AA14" i="44"/>
  <c r="Z14" i="44"/>
  <c r="Y14" i="44"/>
  <c r="X14" i="44"/>
  <c r="V14" i="44"/>
  <c r="AA13" i="44"/>
  <c r="AA30" i="44" s="1"/>
  <c r="Z13" i="44"/>
  <c r="Y13" i="44"/>
  <c r="X13" i="44"/>
  <c r="V13" i="44"/>
  <c r="AA12" i="44"/>
  <c r="Z12" i="44"/>
  <c r="Y12" i="44"/>
  <c r="X12" i="44"/>
  <c r="V12" i="44"/>
  <c r="AA11" i="44"/>
  <c r="Z11" i="44"/>
  <c r="Y11" i="44"/>
  <c r="X11" i="44"/>
  <c r="V11" i="44"/>
  <c r="AA10" i="44"/>
  <c r="Z10" i="44"/>
  <c r="Z30" i="44" s="1"/>
  <c r="Y10" i="44"/>
  <c r="Y30" i="44" s="1"/>
  <c r="X10" i="44"/>
  <c r="X30" i="44" s="1"/>
  <c r="V10" i="44"/>
  <c r="V30" i="44" s="1"/>
  <c r="W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D31" i="17"/>
  <c r="V30" i="17"/>
  <c r="V29" i="17"/>
  <c r="V28" i="17"/>
  <c r="V27" i="17"/>
  <c r="V26" i="17"/>
  <c r="V25" i="17"/>
  <c r="V24" i="17"/>
  <c r="V23" i="17"/>
  <c r="V22" i="17"/>
  <c r="V21" i="17"/>
  <c r="V20" i="17"/>
  <c r="V19" i="17"/>
  <c r="V18" i="17"/>
  <c r="V17" i="17"/>
  <c r="AA11" i="17"/>
  <c r="Z11" i="17"/>
  <c r="Y11" i="17"/>
  <c r="X11" i="17"/>
  <c r="X31" i="17" s="1"/>
  <c r="V11" i="17"/>
  <c r="AA10" i="17"/>
  <c r="AA31" i="17" s="1"/>
  <c r="Z10" i="17"/>
  <c r="Z31" i="17" s="1"/>
  <c r="Y10" i="17"/>
  <c r="Y31" i="17" s="1"/>
  <c r="X10" i="17"/>
  <c r="V10" i="17"/>
  <c r="V31" i="17" s="1"/>
  <c r="W31" i="47" l="1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G31" i="47"/>
  <c r="F31" i="47"/>
  <c r="E31" i="47"/>
  <c r="D31" i="47"/>
  <c r="AA30" i="47"/>
  <c r="Z30" i="47"/>
  <c r="Y30" i="47"/>
  <c r="X30" i="47"/>
  <c r="V30" i="47"/>
  <c r="AA29" i="47"/>
  <c r="Z29" i="47"/>
  <c r="Y29" i="47"/>
  <c r="X29" i="47"/>
  <c r="V29" i="47"/>
  <c r="AA28" i="47"/>
  <c r="Z28" i="47"/>
  <c r="Y28" i="47"/>
  <c r="X28" i="47"/>
  <c r="V28" i="47"/>
  <c r="AA27" i="47"/>
  <c r="Z27" i="47"/>
  <c r="Y27" i="47"/>
  <c r="X27" i="47"/>
  <c r="V27" i="47"/>
  <c r="AA26" i="47"/>
  <c r="Z26" i="47"/>
  <c r="Y26" i="47"/>
  <c r="X26" i="47"/>
  <c r="V26" i="47"/>
  <c r="AA25" i="47"/>
  <c r="Z25" i="47"/>
  <c r="Y25" i="47"/>
  <c r="X25" i="47"/>
  <c r="V25" i="47"/>
  <c r="AA24" i="47"/>
  <c r="Z24" i="47"/>
  <c r="Y24" i="47"/>
  <c r="X24" i="47"/>
  <c r="V24" i="47"/>
  <c r="AA23" i="47"/>
  <c r="Z23" i="47"/>
  <c r="Y23" i="47"/>
  <c r="X23" i="47"/>
  <c r="V23" i="47"/>
  <c r="AA22" i="47"/>
  <c r="Z22" i="47"/>
  <c r="Y22" i="47"/>
  <c r="X22" i="47"/>
  <c r="V22" i="47"/>
  <c r="AA21" i="47"/>
  <c r="Z21" i="47"/>
  <c r="Y21" i="47"/>
  <c r="X21" i="47"/>
  <c r="V21" i="47"/>
  <c r="AA20" i="47"/>
  <c r="Z20" i="47"/>
  <c r="Y20" i="47"/>
  <c r="X20" i="47"/>
  <c r="V20" i="47"/>
  <c r="AA19" i="47"/>
  <c r="Z19" i="47"/>
  <c r="Y19" i="47"/>
  <c r="X19" i="47"/>
  <c r="V19" i="47"/>
  <c r="AA18" i="47"/>
  <c r="Z18" i="47"/>
  <c r="Y18" i="47"/>
  <c r="X18" i="47"/>
  <c r="V18" i="47"/>
  <c r="AA17" i="47"/>
  <c r="Z17" i="47"/>
  <c r="Y17" i="47"/>
  <c r="X17" i="47"/>
  <c r="V17" i="47"/>
  <c r="AA16" i="47"/>
  <c r="Z16" i="47"/>
  <c r="Y16" i="47"/>
  <c r="X16" i="47"/>
  <c r="V16" i="47"/>
  <c r="AA15" i="47"/>
  <c r="Z15" i="47"/>
  <c r="Y15" i="47"/>
  <c r="X15" i="47"/>
  <c r="V15" i="47"/>
  <c r="AA14" i="47"/>
  <c r="Z14" i="47"/>
  <c r="Y14" i="47"/>
  <c r="X14" i="47"/>
  <c r="V14" i="47"/>
  <c r="AA13" i="47"/>
  <c r="Z13" i="47"/>
  <c r="Y13" i="47"/>
  <c r="X13" i="47"/>
  <c r="V13" i="47"/>
  <c r="AA12" i="47"/>
  <c r="Z12" i="47"/>
  <c r="Y12" i="47"/>
  <c r="X12" i="47"/>
  <c r="V12" i="47"/>
  <c r="AA11" i="47"/>
  <c r="Z11" i="47"/>
  <c r="Y11" i="47"/>
  <c r="X11" i="47"/>
  <c r="V11" i="47"/>
  <c r="AA10" i="47"/>
  <c r="AA31" i="47" s="1"/>
  <c r="Z10" i="47"/>
  <c r="Z31" i="47" s="1"/>
  <c r="Y10" i="47"/>
  <c r="Y31" i="47" s="1"/>
  <c r="X10" i="47"/>
  <c r="X31" i="47" s="1"/>
  <c r="V10" i="47"/>
  <c r="V31" i="47" s="1"/>
  <c r="W31" i="22" l="1"/>
  <c r="U31" i="22"/>
  <c r="T31" i="22"/>
  <c r="S31" i="22"/>
  <c r="R31" i="22"/>
  <c r="Q31" i="22"/>
  <c r="P31" i="22"/>
  <c r="O31" i="22"/>
  <c r="N31" i="22"/>
  <c r="M31" i="22"/>
  <c r="L31" i="22"/>
  <c r="K31" i="22"/>
  <c r="J31" i="22"/>
  <c r="I31" i="22"/>
  <c r="H31" i="22"/>
  <c r="G31" i="22"/>
  <c r="F31" i="22"/>
  <c r="E31" i="22"/>
  <c r="D31" i="22"/>
  <c r="AA19" i="22"/>
  <c r="Z19" i="22"/>
  <c r="Y19" i="22"/>
  <c r="X19" i="22"/>
  <c r="V19" i="22"/>
  <c r="AA18" i="22"/>
  <c r="Z18" i="22"/>
  <c r="Y18" i="22"/>
  <c r="X18" i="22"/>
  <c r="V18" i="22"/>
  <c r="AA17" i="22"/>
  <c r="Z17" i="22"/>
  <c r="Y17" i="22"/>
  <c r="X17" i="22"/>
  <c r="V17" i="22"/>
  <c r="AA16" i="22"/>
  <c r="Z16" i="22"/>
  <c r="Y16" i="22"/>
  <c r="X16" i="22"/>
  <c r="V16" i="22"/>
  <c r="AA15" i="22"/>
  <c r="Z15" i="22"/>
  <c r="Y15" i="22"/>
  <c r="X15" i="22"/>
  <c r="V15" i="22"/>
  <c r="AA14" i="22"/>
  <c r="Z14" i="22"/>
  <c r="Y14" i="22"/>
  <c r="X14" i="22"/>
  <c r="V14" i="22"/>
  <c r="AA13" i="22"/>
  <c r="Z13" i="22"/>
  <c r="Y13" i="22"/>
  <c r="X13" i="22"/>
  <c r="V13" i="22"/>
  <c r="AA12" i="22"/>
  <c r="Z12" i="22"/>
  <c r="Y12" i="22"/>
  <c r="X12" i="22"/>
  <c r="V12" i="22"/>
  <c r="AA11" i="22"/>
  <c r="Z11" i="22"/>
  <c r="Y11" i="22"/>
  <c r="X11" i="22"/>
  <c r="X31" i="22" s="1"/>
  <c r="V11" i="22"/>
  <c r="AA10" i="22"/>
  <c r="AA31" i="22" s="1"/>
  <c r="Z10" i="22"/>
  <c r="Y10" i="22"/>
  <c r="X10" i="22"/>
  <c r="V10" i="22"/>
  <c r="V31" i="22" s="1"/>
  <c r="Y31" i="22" l="1"/>
  <c r="Z31" i="22"/>
  <c r="W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AA30" i="8"/>
  <c r="Z30" i="8"/>
  <c r="Y30" i="8"/>
  <c r="X30" i="8"/>
  <c r="V30" i="8"/>
  <c r="AA29" i="8"/>
  <c r="Z29" i="8"/>
  <c r="Y29" i="8"/>
  <c r="X29" i="8"/>
  <c r="V29" i="8"/>
  <c r="AA28" i="8"/>
  <c r="Z28" i="8"/>
  <c r="Y28" i="8"/>
  <c r="X28" i="8"/>
  <c r="V28" i="8"/>
  <c r="AA27" i="8"/>
  <c r="Z27" i="8"/>
  <c r="Y27" i="8"/>
  <c r="X27" i="8"/>
  <c r="V27" i="8"/>
  <c r="AA26" i="8"/>
  <c r="Z26" i="8"/>
  <c r="Y26" i="8"/>
  <c r="X26" i="8"/>
  <c r="V26" i="8"/>
  <c r="AA25" i="8"/>
  <c r="Z25" i="8"/>
  <c r="Y25" i="8"/>
  <c r="X25" i="8"/>
  <c r="V25" i="8"/>
  <c r="AA24" i="8"/>
  <c r="Z24" i="8"/>
  <c r="Y24" i="8"/>
  <c r="X24" i="8"/>
  <c r="V24" i="8"/>
  <c r="AA23" i="8"/>
  <c r="Z23" i="8"/>
  <c r="Y23" i="8"/>
  <c r="X23" i="8"/>
  <c r="V23" i="8"/>
  <c r="AA22" i="8"/>
  <c r="Z22" i="8"/>
  <c r="Y22" i="8"/>
  <c r="X22" i="8"/>
  <c r="V22" i="8"/>
  <c r="AA21" i="8"/>
  <c r="Z21" i="8"/>
  <c r="Y21" i="8"/>
  <c r="X21" i="8"/>
  <c r="V21" i="8"/>
  <c r="AA20" i="8"/>
  <c r="Z20" i="8"/>
  <c r="Y20" i="8"/>
  <c r="X20" i="8"/>
  <c r="V20" i="8"/>
  <c r="AA19" i="8"/>
  <c r="Z19" i="8"/>
  <c r="Y19" i="8"/>
  <c r="X19" i="8"/>
  <c r="V19" i="8"/>
  <c r="AA18" i="8"/>
  <c r="Z18" i="8"/>
  <c r="Y18" i="8"/>
  <c r="X18" i="8"/>
  <c r="V18" i="8"/>
  <c r="AA17" i="8"/>
  <c r="Z17" i="8"/>
  <c r="Y17" i="8"/>
  <c r="X17" i="8"/>
  <c r="V17" i="8"/>
  <c r="AA16" i="8"/>
  <c r="Z16" i="8"/>
  <c r="Y16" i="8"/>
  <c r="X16" i="8"/>
  <c r="V16" i="8"/>
  <c r="AA15" i="8"/>
  <c r="Z15" i="8"/>
  <c r="Y15" i="8"/>
  <c r="X15" i="8"/>
  <c r="V15" i="8"/>
  <c r="AA14" i="8"/>
  <c r="Z14" i="8"/>
  <c r="Y14" i="8"/>
  <c r="X14" i="8"/>
  <c r="V14" i="8"/>
  <c r="AA13" i="8"/>
  <c r="Z13" i="8"/>
  <c r="Y13" i="8"/>
  <c r="X13" i="8"/>
  <c r="V13" i="8"/>
  <c r="AA12" i="8"/>
  <c r="Z12" i="8"/>
  <c r="Y12" i="8"/>
  <c r="X12" i="8"/>
  <c r="V12" i="8"/>
  <c r="AA11" i="8"/>
  <c r="Z11" i="8"/>
  <c r="Y11" i="8"/>
  <c r="X11" i="8"/>
  <c r="V11" i="8"/>
  <c r="AA10" i="8"/>
  <c r="Z10" i="8"/>
  <c r="Y10" i="8"/>
  <c r="Y31" i="8" s="1"/>
  <c r="X10" i="8"/>
  <c r="V10" i="8"/>
  <c r="Z31" i="8" l="1"/>
  <c r="X31" i="8"/>
  <c r="V31" i="8"/>
  <c r="AA31" i="8"/>
</calcChain>
</file>

<file path=xl/sharedStrings.xml><?xml version="1.0" encoding="utf-8"?>
<sst xmlns="http://schemas.openxmlformats.org/spreadsheetml/2006/main" count="1950" uniqueCount="263">
  <si>
    <t>ՀՀ Առողջապահության նախարարություն</t>
  </si>
  <si>
    <t>ՀՀ Արդարադատության նախարարություն</t>
  </si>
  <si>
    <t>ՀՀ Պաշտպանության նախարարություն</t>
  </si>
  <si>
    <t>Քաղաքաշինության կոմիտե</t>
  </si>
  <si>
    <t>Երևանի քաղաքապետարան</t>
  </si>
  <si>
    <t>ՀՀ Արմավիրի մարզպետարան</t>
  </si>
  <si>
    <t>ՀՀ Արագածոտնի մարզպետարան</t>
  </si>
  <si>
    <t>ՀՀ Արարատի մարզպետարան</t>
  </si>
  <si>
    <t>ՀՀ Գեղարքունիքի մարզպետարան</t>
  </si>
  <si>
    <t>ՀՀ Լոռու մարզպետարան</t>
  </si>
  <si>
    <t>ՀՀ Կոտայքի մարզպետարան</t>
  </si>
  <si>
    <t>ՀՀ Շիրակի մարզպետարան</t>
  </si>
  <si>
    <t>ՀՀ Սյունիքի մարզպետարան</t>
  </si>
  <si>
    <t>ՀՀ Տավուշի մարզպետարան</t>
  </si>
  <si>
    <t>ՀՀ Վայոց ձորի մարզպետարան</t>
  </si>
  <si>
    <t>Տեղեկանք</t>
  </si>
  <si>
    <t>Հայաստանի Հանրապետության պետական կառավարման մարմինների կողմից  ֆինանսատնտեսական մոնիտորինգի իրականացման ընթացքում Հայաստանի Հանրապետության կառավարությանն առընթեր պետական գույքի կառավարման վարչությանը տրամադրվող ցուցանիշների վերաբերյալ</t>
  </si>
  <si>
    <t>հավելված 2</t>
  </si>
  <si>
    <t>ՀԱՇՎԵՏՈՒ ԺԱՄԱՆԱԿԱՀԱՏՎԱԾԸ</t>
  </si>
  <si>
    <t>հազ. դրամ</t>
  </si>
  <si>
    <t>հ/հ</t>
  </si>
  <si>
    <t>Առևտրային կազմակերպության անվանումը</t>
  </si>
  <si>
    <t>Պետական մասնակցության չափը /%/</t>
  </si>
  <si>
    <t xml:space="preserve">Ընդամենը ոչ ընթացիկ ակտիվներ </t>
  </si>
  <si>
    <t xml:space="preserve">Հիմնական միջոցներ </t>
  </si>
  <si>
    <t xml:space="preserve">Ընդամենը ընթացիկ ակտիվներ  </t>
  </si>
  <si>
    <t>Այդ թվում</t>
  </si>
  <si>
    <t xml:space="preserve">Ընդամենը սեփական կապիտալ  </t>
  </si>
  <si>
    <t xml:space="preserve">Ընդամենը ոչ ընթացիկ պարտավորություններ </t>
  </si>
  <si>
    <t>Ընդամենը ընթացիկ պարտավորություններ</t>
  </si>
  <si>
    <t xml:space="preserve">Հաշվեկշիռ </t>
  </si>
  <si>
    <t xml:space="preserve">Արտադրանքի,ապրանքների,աշխատանքների, ծառայությունների իրացումից հասույթ  </t>
  </si>
  <si>
    <t xml:space="preserve">Զուտ շահույթ (վնաս) շահութահարկի գծով ծախսի նվազեցումից հետո  </t>
  </si>
  <si>
    <t>Ընդամենը եկամուտներ</t>
  </si>
  <si>
    <t>Ընդամենը հիմնական գործունեությունից եկամուտներ</t>
  </si>
  <si>
    <t>Ընդամենը ծախսեր</t>
  </si>
  <si>
    <t>Ընդամենը հիմնական գործունեությունից ծախսեր</t>
  </si>
  <si>
    <t xml:space="preserve">Դեբիտորական     պարտքեր վաճառքի գծով </t>
  </si>
  <si>
    <t>Դրամական միջոցներ և դրանց համարժեքներ</t>
  </si>
  <si>
    <t xml:space="preserve">Կանոնադրական  (բաժնեհավաք) կապիտալի զուտ գումար </t>
  </si>
  <si>
    <t xml:space="preserve">Կուտակված շահույթ (վնաս) </t>
  </si>
  <si>
    <t>Պահուստային կապիտալ</t>
  </si>
  <si>
    <t>Երկարաժամկետ բանկային վարկեր և փոխառություններ</t>
  </si>
  <si>
    <t>Ակտիվներին վերաբերվող շնորհներ</t>
  </si>
  <si>
    <t xml:space="preserve">Կրեդիտորական պարտքեր գնումների գծով </t>
  </si>
  <si>
    <t xml:space="preserve">Կարճաժամկետ կրեդիտորական պարտքեր բյուջեին </t>
  </si>
  <si>
    <t>Կարճաժամկետ կրեդիտորական պարտքեր աշխատավարձի և աշխատողների այլ կարճաժամկետ հատկացումների գծով</t>
  </si>
  <si>
    <t>Աշխատողների միջին ցուցակային թիվը</t>
  </si>
  <si>
    <t>1</t>
  </si>
  <si>
    <t>2</t>
  </si>
  <si>
    <t>3</t>
  </si>
  <si>
    <t>4</t>
  </si>
  <si>
    <t>5</t>
  </si>
  <si>
    <t>6</t>
  </si>
  <si>
    <t>7</t>
  </si>
  <si>
    <t>«» ՓԲԸ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</si>
  <si>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</si>
  <si>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</si>
  <si>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</si>
  <si>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</si>
  <si>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</si>
  <si>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</si>
  <si>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</si>
  <si>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</si>
  <si>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</si>
  <si>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</si>
  <si>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</si>
  <si>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</si>
  <si>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</si>
  <si>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</si>
  <si>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Ընդամենը</t>
  </si>
  <si>
    <t>«Ակադեմիկոս Էմիլ Գաբրիելյանի անվան դեղերի և բժշկական տեխնոլոգիաների փորձագիտական կենտրոն» ՓԲԸ</t>
  </si>
  <si>
    <t>«Հոգեկան առողջության պահպանման ազգային կենտրոն» ՓԲԸ</t>
  </si>
  <si>
    <t>«ՀԱԷԿ» ՓԲԸ</t>
  </si>
  <si>
    <t>«Երևանի ՋԷԿ» ՓԲԸ</t>
  </si>
  <si>
    <t>«Էլեկտրաէներգետիկական համակարգի օպերատոր» ՓԲԸ</t>
  </si>
  <si>
    <t>«Հաշվարկային կենտրոն» ՓԲԸ</t>
  </si>
  <si>
    <t>«Էներգետիկայի գիտահետազոտական ինստիտուտ» ՓԲԸ</t>
  </si>
  <si>
    <t>«Հայատոմ» ՓԲԸ</t>
  </si>
  <si>
    <t>«Ռադիոակտիվ թափոնների վնասազերծում» ՓԲԸ</t>
  </si>
  <si>
    <t>«Անալիտիկ» ՓԲԸ</t>
  </si>
  <si>
    <t>«Նաիրիտ-2» ՓԲԸ</t>
  </si>
  <si>
    <t>«Զինառ» ՓԲԸ</t>
  </si>
  <si>
    <t>«Արմ-Աէրո» ՓԲԸ</t>
  </si>
  <si>
    <t>100</t>
  </si>
  <si>
    <t>«Գավառի ԲԿ» ՓԲԸ</t>
  </si>
  <si>
    <t>«Ճամբարակի ԱԿ» ՓԲԸ</t>
  </si>
  <si>
    <t>«Մարտունու ԲԿ» ՓԲԸ</t>
  </si>
  <si>
    <t>«Սևանի ԲԿ» ՓԲԸ</t>
  </si>
  <si>
    <t>«Վանաձորի բժշկական կենտրոն» ՓԲԸ</t>
  </si>
  <si>
    <t>«Հոգենյարդաբանական դիսպանսեր» ՓԲԸ</t>
  </si>
  <si>
    <t>«Վանաձորի թիվ 1 պոլիկլինիկա» ՓԲԸ</t>
  </si>
  <si>
    <t>«Գուգարք» կենտրոնական պոլիկլինիկա ՓԲԸ</t>
  </si>
  <si>
    <t>«Վանաձորի թիվ 3 պոլիկլինիկա» ՓԲԸ</t>
  </si>
  <si>
    <t>«Վանաձորի թիվ 5 պոլիկլինիկա» ՓԲԸ</t>
  </si>
  <si>
    <t>«Սպիտակի բժշկական կենտրոն» ՓԲԸ</t>
  </si>
  <si>
    <t>«Տաշիրի բժշկական կենտրոն» ՓԲԸ</t>
  </si>
  <si>
    <t>«Ստեփանավանի բժշկական կենտրոն» ՓԲԸ</t>
  </si>
  <si>
    <t>«Ալավերդու բժշկական կենտրոն» ՓԲԸ</t>
  </si>
  <si>
    <t>«Ախթալայի առողջության կենտրոն» ՓԲԸ</t>
  </si>
  <si>
    <t>«Թումանյանի առողջության կենտրոն» ՓԲԸ</t>
  </si>
  <si>
    <t>ՀՀ  ՎԱՅՈՑ ՁՈՐԻ ՄԱՐԶՊԵՏԱՐԱՆ</t>
  </si>
  <si>
    <t>Եղեգնաձորի  ԲԿ ՓԲԸ</t>
  </si>
  <si>
    <t>Վայքի ԲՄ ՓԲԸ</t>
  </si>
  <si>
    <t>Ջերմուկի ԱԿ ՓԲԸ</t>
  </si>
  <si>
    <t xml:space="preserve"> ՀՀ Տավուշի մարզպետարան</t>
  </si>
  <si>
    <t>Նոյեմբերյանի բժշկական կենտրոն ՓԲԸ</t>
  </si>
  <si>
    <t>Իջևանի ԱԱՊԿ ՓԲԸ</t>
  </si>
  <si>
    <t>ՀՀ ԿՈՏԱՅՔԻ ՄԱՐԶՊԵՏԱՐԱՆ</t>
  </si>
  <si>
    <t>Աբովյանի բժշկական կենտրոն ՓԲԸ</t>
  </si>
  <si>
    <t>Աբովյանի ծննդատուն ՊՓԲԸ</t>
  </si>
  <si>
    <t>Հրազդանի բժշկական կենտրոն ՓԲԸ</t>
  </si>
  <si>
    <t>Չարենցավանի բժշկական կենտրոն ՊՓԲԸ</t>
  </si>
  <si>
    <t>Նաիրիի բժշկական կենտրոն ՊՓԲԸ</t>
  </si>
  <si>
    <t>Նոր Հաճնի պոլիկլինիկա ՊՓԲԸ</t>
  </si>
  <si>
    <t>Ծաղկաձորի բուժ.ամբուլատորիա ՊՓԲԸ</t>
  </si>
  <si>
    <t>«Գյումրու բժշկական կենտրոն» ՓԲԸ</t>
  </si>
  <si>
    <t>«ՍԱԼՍԱ Դիվելոփմենթ» ՓԲԸ</t>
  </si>
  <si>
    <t>«Քաղաքաշինական ծրագրերի փորձագիտական կենտրոն» ԲԲԸ</t>
  </si>
  <si>
    <t>«Հայաստանի հանրային ռադիոընկերություն» ՓԲԸ</t>
  </si>
  <si>
    <t>Քաղաքացիական ավիացիայի կոմիտե</t>
  </si>
  <si>
    <t>«Պրոֆեսոր Ռ.Օ. Յոլյանի անվան արյունաբանական կենտրոն» ՓԲԸ</t>
  </si>
  <si>
    <t>«Սուրբ Գրիգոր Լուսավորիչ ԲԿ» ՓԲԸ</t>
  </si>
  <si>
    <t>ՀՀ պաշտպանության նախարարություն</t>
  </si>
  <si>
    <t>&lt;&lt;Վաղարշապատի հիվանդանոց&gt;&gt; ՓԲԸ</t>
  </si>
  <si>
    <t>&lt;&lt;&lt;&lt;Էջմիածին&gt;&gt; բժշկական կենտրոն&gt;&gt; ՓԲԸ</t>
  </si>
  <si>
    <t>&lt;&lt;Մեծամորի բժշկական կենտրոն&gt;&gt;  ՓԲԸ</t>
  </si>
  <si>
    <t>«Մարտունու ծննդատուն» ՓԲԸ</t>
  </si>
  <si>
    <t>«Վարդենիսի հիվանդանոց» ՓԲԸ</t>
  </si>
  <si>
    <t>ՙՙԻջևանի բժշկական կենտրոն,, ՓԲԸ</t>
  </si>
  <si>
    <t>Արմենպրես պետական լրատվական գործակալություն ՓԲԸ</t>
  </si>
  <si>
    <t>Էլեկտրոնային կառավարման ենթակառուցվածքների ներդրման գրասենյակ ՓԲԸ</t>
  </si>
  <si>
    <t>«Հոգևոր-մշակութային հանրային հեռուստաընկերություն» ՓԲԸ</t>
  </si>
  <si>
    <t>Գորիսի բժշկական կենտրոն ՓԲԸ</t>
  </si>
  <si>
    <t>Կապանի բժշկական կենտրոն ՓԲԸ</t>
  </si>
  <si>
    <t>Մեղրու տարածաշրջանային բժշկական կենտրոն ՓԲԸ</t>
  </si>
  <si>
    <t>Սիսիանի բժշկական կենտրոն ՓԲԸ</t>
  </si>
  <si>
    <t>Սյունիքի մարզային նյարդահոգեբուժական դիսպանսեր ՓԲԸ</t>
  </si>
  <si>
    <t>Քաջարանի բժշկական կենտրոն ՓԲԸ</t>
  </si>
  <si>
    <t>ՀՀ տարածքային կառավարման և ենթակառուցվածքների նախարարություն</t>
  </si>
  <si>
    <t>ՀՀ բարձր տեխնոլոգիական արդյունաբերության նախարարություն</t>
  </si>
  <si>
    <t>ՀՀ շրջակա միջավայրի նախարարություն</t>
  </si>
  <si>
    <t>ՀՀ վարչապետի աշխատակազմ</t>
  </si>
  <si>
    <t>ՀՀ ՔԱՂԱՔԱՑԻԱԿԱՆ ԱՎԻԱՑԻԱՅԻ ԿՈՄԻՏԵ</t>
  </si>
  <si>
    <t>&lt;&lt;Հայաէրոնավիգացիա&gt;&gt; ՓԲԸ</t>
  </si>
  <si>
    <t>&lt;&lt;Ավիաուսումնական կենտրոն&gt;&gt; ՓԲԸ</t>
  </si>
  <si>
    <t>&lt;&lt;Ավիաբուժ&gt;&gt; բժշկական կենտրոն&gt;&gt; ՓԲԸ</t>
  </si>
  <si>
    <t>ՀՀ Կրթության, գիտության, մշակույթի և սպորտի  նախարարություն</t>
  </si>
  <si>
    <t>«Հայաստանի հեռուստատեսային և ռադիոհաղորդիչ ցանց» ՓԲԸ</t>
  </si>
  <si>
    <t>«Հատուկ կապ» ՓԲԸ</t>
  </si>
  <si>
    <t>«Կարեն Դեմիրճյանի անվան Երևանի մետրոպոլիտեն» ՓԲԸ</t>
  </si>
  <si>
    <t>ՀՀ հանրային հեռարձակողի խորհուրդ</t>
  </si>
  <si>
    <t>«Ակադեմիկոս Ս. Ավդալբեկյանի անվան առողջապահության ազգային ինստիտուտ» ՓԲԸ</t>
  </si>
  <si>
    <t>«Կախվածությունների բուժման ազգային կենտրոն» ՓԲԸ</t>
  </si>
  <si>
    <t>««Ավան» հոգեկան առողջության կենտրոն» ՓԲԸ</t>
  </si>
  <si>
    <t>«Պաշտոնական տեղեկագիր» ՓԲԸ</t>
  </si>
  <si>
    <t>«Հայավտոկայարան» ՓԲԸ</t>
  </si>
  <si>
    <t>հավելված 6</t>
  </si>
  <si>
    <t>«Պատնեշ» ՓԲԸ</t>
  </si>
  <si>
    <t>«Լազերային տեխնիկա» ՓԲԸ</t>
  </si>
  <si>
    <t>«Զվարթնոց ԱՕԿ» ՓԲԸ</t>
  </si>
  <si>
    <t>&lt;&lt;Արտաշատի ԲԿ&gt;&gt; ՓԲԸ</t>
  </si>
  <si>
    <t>&lt;&lt;Արարատի ԲԿ&gt;&gt;  ՓԲԸ</t>
  </si>
  <si>
    <t>&lt;&lt;Մասիս ԲԿ&gt;&gt; ՓԲԸ</t>
  </si>
  <si>
    <t>&lt;&lt;Վեդու ԲԿ&gt;&gt; ՓԲԸ</t>
  </si>
  <si>
    <t>&lt;&lt;ՈԿՖ Բանավան ԱԱՊԿ&gt;&gt;</t>
  </si>
  <si>
    <t>&lt;&lt;Ակ,Ա,Հայրիյանի անվան Արմաշի ԱԿ&gt;&gt;ՓԲԸ</t>
  </si>
  <si>
    <t>ԳԵՐԱՏԵՍՉՈՒԹՅԱՆ ԱՆՎԱՆՈՒՄԸ՝ ՀՀ ՇԻՐԱԿԻ ՄԱՐԶՊԵՏԱՐԱՆ</t>
  </si>
  <si>
    <t>«Գյումրու Սուրբ Գրիգոր Նարեկացու անվան պոլիկլինիկա» ՓԲԸ</t>
  </si>
  <si>
    <t>«Էներգաիմպէքս» ՓԲԸ</t>
  </si>
  <si>
    <t>ՀՀ էկոնոմիկայի նախարարություն</t>
  </si>
  <si>
    <t>Ջրային կոմիտե</t>
  </si>
  <si>
    <t>&lt;&lt;Մելիորացիա&gt;&gt; ՓԲԸ</t>
  </si>
  <si>
    <t>Առողջապահության նախարարություն</t>
  </si>
  <si>
    <t>«Սևանի հոգեբուժական հիվանդանոց» ՓԲԸ</t>
  </si>
  <si>
    <t>«Բերդի ԲԿ» ՓԲԸ</t>
  </si>
  <si>
    <t>«Մաշկաբանության ազգային կենտրոն» ՓԲԸ</t>
  </si>
  <si>
    <t>«Նևրոզների կենտրոն» ՓԲԸ</t>
  </si>
  <si>
    <t>«Վ. Ա. Ֆանարջյանի անվան ուռուցքաբանության կենտրոն» ՓԲԸ</t>
  </si>
  <si>
    <t>Այրվածքաբանության ազգային կենտրոն» ՓԲԸ</t>
  </si>
  <si>
    <t>ԳԵՐԱՏԵՍՉՈՒԹՅԱՆ ԱՆՎԱՆՈՒՄԸ</t>
  </si>
  <si>
    <t>ՎԱՐՉԱՊԵՏԻ ԱՇԽԱՏԱԿԱԶՄ</t>
  </si>
  <si>
    <t>Շրջակա միջավայրի նախարարություն</t>
  </si>
  <si>
    <t>«Բարձրավոլտ էլեկտրացանցեր» ՓԲԸ *</t>
  </si>
  <si>
    <t>«Ստանդարտացման և չափագիտության ազգային մարմին» ՓԲԸ</t>
  </si>
  <si>
    <t>«Բանջարաբոստանային և տեխնիկական մշակաբույսերի գիտական կենտրոն» ՓԲԸ</t>
  </si>
  <si>
    <t>«Սննդամթերքի անվտանգության ոլորտի ռիսկերի գնահատման և վերլուծությունների կենտրոն» ՓԲԸ</t>
  </si>
  <si>
    <t>«Գյումրիի սելեկցիոն կայան» ՓԲԸ</t>
  </si>
  <si>
    <t>«Երկրագործության գիտական կենտրոն» ՓԲԸ</t>
  </si>
  <si>
    <t>Հայստանի արտահանման ապահովագրական գործակալություն ԱՓԲԸ</t>
  </si>
  <si>
    <t>«Չարենցավանի հաստոցաշինական գործարան» ԲԲԸ</t>
  </si>
  <si>
    <t>«Գառնի֊Լեռ» ԳԱՄ» ԲԲԸ</t>
  </si>
  <si>
    <t>«Հայփոստ» ՓԲԸ</t>
  </si>
  <si>
    <t>«Երևանի մաթեմատիկական մեքենաների գործարան» ՓԲԸ</t>
  </si>
  <si>
    <t>«Արմկոսմոս» ՓԲԸ</t>
  </si>
  <si>
    <t>ԱՐԱԳԱԾՈՏՆԻ ՄԱՐԶՊԵՏԱՐԱՆ</t>
  </si>
  <si>
    <t>թվական</t>
  </si>
  <si>
    <t>ԼՈՌՈՒ ՄԱՐԶՊԵՏԱՐԱՆ</t>
  </si>
  <si>
    <t>Սյունիքի  մարզպետարան</t>
  </si>
  <si>
    <t>2022թ-ի 1-ին կիսամյակ</t>
  </si>
  <si>
    <t>«Ինֆեկցիոն հիվանդությունների ազգային կենտրոն» ՓԲԸ</t>
  </si>
  <si>
    <t>2022թ. 1-ին կիսամյակ</t>
  </si>
  <si>
    <t>2022թ. 1 կիսամյակ</t>
  </si>
  <si>
    <t>«Գեոկոսմոս» ՓԲԸ</t>
  </si>
  <si>
    <t>ՀՀ ԿԳՄՍ նախարարություն</t>
  </si>
  <si>
    <t>2022 թ, 1-ին կիսամյակ</t>
  </si>
  <si>
    <t>Գեղագիտության ազգային կենտրոն ՓԲԸ</t>
  </si>
  <si>
    <t xml:space="preserve">Երևանի հենակետային բժշկական քոլեջ ՓԲԸ </t>
  </si>
  <si>
    <t xml:space="preserve">Կրթություն թերթի խմբագրություն ՓԲԸ </t>
  </si>
  <si>
    <t xml:space="preserve">Դավիթ Համբարձումյանի անվան ջրացատկի օլիմպիական հերթափոխի մասնագիտացված մանկապատանեկան մարզադպրոց ՓԲԸ </t>
  </si>
  <si>
    <t>2022 թվականի առաջին կիսամյակ</t>
  </si>
  <si>
    <t>Արմավիրի մարզպետարան</t>
  </si>
  <si>
    <t>2022թ. 1-ին կիսամյան</t>
  </si>
  <si>
    <t>մյակ</t>
  </si>
  <si>
    <t>&lt;&lt;Արմավիրի բժշկական կենտրոն&gt;&gt; ՓԲԸ</t>
  </si>
  <si>
    <t>Բաղրամյանի &lt;&lt;Հիսուսի մանուկներ&gt;&gt; ԱԿ ՓԲԸ</t>
  </si>
  <si>
    <t>1-ին կիսամյակ  2022թ</t>
  </si>
  <si>
    <t>&lt;&lt;Ծաղկահովիտի ԱԿ&gt;&gt; ՓԲԸ</t>
  </si>
  <si>
    <t>&lt;&lt;Ապարանի ԲԿ&gt;&gt; ՓԲԸ</t>
  </si>
  <si>
    <t>&lt;&lt;Աշտարակի ԲԿ&gt;&gt; ՓԲԸ</t>
  </si>
  <si>
    <t>&lt;&lt;Թալինի ԲԿ&gt;&gt;  ՓԲԸ</t>
  </si>
  <si>
    <t>«Կանթեղ» ՓԲԸ</t>
  </si>
  <si>
    <t>կիսամյակ</t>
  </si>
  <si>
    <t>2022թ.առաջին կիսամյակ</t>
  </si>
  <si>
    <t>2022թ. Առաջին կիսամյակ</t>
  </si>
  <si>
    <t>ՀԱՇՎԵՏՈՒ ԺԱՄԱՆԱԿԱՀԱՏՎԱԾԸ`  2022 ԹՎԱԿԱՆԻ ԱՌԱՋԻՆ ԿԻՍԱՄՅԱԿ</t>
  </si>
  <si>
    <t>«Գյումրու մոր և մանկան ավստրիական  հիվանդանոց » ՓԲԸ</t>
  </si>
  <si>
    <t>«Գյումրիի հոգեկան առողջության կենտրոն» ՓԲԸ</t>
  </si>
  <si>
    <t>«Գյումրիի թիվ 1 պոլիկլինիկա» ՓԲԸ</t>
  </si>
  <si>
    <t>«Ն. Մելիքյանի անվան թիվ 2 պոլիկլինիկա» ՓԲԸ</t>
  </si>
  <si>
    <t>«Աբաջյանի անվան ընտանեկան բժշկության կենտրոն» ՓԲԸ</t>
  </si>
  <si>
    <t>«Էնրիկո Մատեի անվան պոլիկլինիկա» ՓԲԸ</t>
  </si>
  <si>
    <t>«Բեռլին պոլիկլինիկա » ՓԲԸ</t>
  </si>
  <si>
    <t>«Գյումրիի շտապ բժշկական օգնության կայան» ՓԲԸ</t>
  </si>
  <si>
    <t>«Ախուրյանի ԲԿ» ՓԲԸ</t>
  </si>
  <si>
    <t>«Մարալիկի  ԱԿ» ՓԲԸ</t>
  </si>
  <si>
    <t>«Արթիկի ԲԿ» ՓԲԸ</t>
  </si>
  <si>
    <t>«Արթիկի մոր և մանկան առողջության պահպանման կենտրոն» ՓԲԸ</t>
  </si>
  <si>
    <t>18797.1</t>
  </si>
  <si>
    <t>901.4</t>
  </si>
  <si>
    <t>36036.5</t>
  </si>
  <si>
    <t>41770.0</t>
  </si>
  <si>
    <t>7900.2</t>
  </si>
  <si>
    <t>20646.9</t>
  </si>
  <si>
    <t>992.1</t>
  </si>
  <si>
    <t>2802.6</t>
  </si>
  <si>
    <t>8784.0</t>
  </si>
  <si>
    <t>«Ամասիայի ԱԿ» ՓԲԸ</t>
  </si>
  <si>
    <t>2022թ.1-ին կիսամյակ</t>
  </si>
  <si>
    <t>2022թ կիսամյակ</t>
  </si>
  <si>
    <t>2022 1-ին կիսամյակ</t>
  </si>
  <si>
    <t>Հայաստանի պետական հետաքրքրությունների ֆոնդ ՓԲԸ</t>
  </si>
  <si>
    <t>2022թ. I-ին կիսամյակ</t>
  </si>
  <si>
    <t>«ԱԻՍՄ» ԲԲԸ</t>
  </si>
  <si>
    <t>հունվար-հունիս 2022թ.</t>
  </si>
  <si>
    <t xml:space="preserve">«Հայաստանի հանրային հեռուստաընկերություն» ՓԲԸ </t>
  </si>
  <si>
    <t>01.01.2022թ.-30.06.2022թ.</t>
  </si>
  <si>
    <t>ՋՐԱՅԻՆ ԿՈՄԻՏԵ</t>
  </si>
  <si>
    <t>&lt;&lt;Ջրառ&gt;&gt; ՓԲԸ</t>
  </si>
  <si>
    <t>«Հայջրմուղկոյուղի» ՓԲԸ</t>
  </si>
  <si>
    <t>«Լոռի ջրմուղկոյուղի» ՓԲԸ</t>
  </si>
  <si>
    <t>«Շիրակ-ջրմուղկոյուղի» ՓԲԸ</t>
  </si>
  <si>
    <t>«Նոր Ակունք» ՓԲԸ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</si>
</sst>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\ _֏_-;\-* #,##0.00\ _֏_-;_-* &quot;-&quot;??\ _֏_-;_-@_-"/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-* #,##0.00_-;\-* #,##0.00_-;_-* &quot;-&quot;??_-;_-@_-"/>
  </numFmts>
  <fonts count="28" x14ac:knownFonts="1">
    <font>
      <sz val="11"/>
      <color theme="1"/>
      <name val="Calibri"/>
      <family val="2"/>
      <scheme val="minor"/>
    </font>
    <font>
      <sz val="12"/>
      <name val="Times Armenian"/>
    </font>
    <font>
      <sz val="9"/>
      <name val="GHEA Grapalat"/>
      <family val="3"/>
    </font>
    <font>
      <sz val="12"/>
      <name val="GHEA Grapalat"/>
      <family val="3"/>
    </font>
    <font>
      <b/>
      <sz val="8"/>
      <name val="GHEA Grapalat"/>
      <family val="3"/>
    </font>
    <font>
      <sz val="8"/>
      <name val="GHEA Grapalat"/>
      <family val="3"/>
    </font>
    <font>
      <u/>
      <sz val="16"/>
      <name val="GHEA Grapalat"/>
      <family val="3"/>
    </font>
    <font>
      <b/>
      <sz val="12"/>
      <name val="GHEA Grapalat"/>
      <family val="3"/>
    </font>
    <font>
      <sz val="10"/>
      <name val="GHEA Grapalat"/>
      <family val="3"/>
    </font>
    <font>
      <i/>
      <sz val="12"/>
      <name val="GHEA Grapalat"/>
      <family val="3"/>
    </font>
    <font>
      <b/>
      <sz val="9"/>
      <name val="GHEA Grapalat"/>
      <family val="3"/>
    </font>
    <font>
      <b/>
      <sz val="10"/>
      <name val="GHEA Grapalat"/>
      <family val="3"/>
    </font>
    <font>
      <sz val="14"/>
      <name val="GHEA Grapalat"/>
      <family val="3"/>
    </font>
    <font>
      <sz val="12"/>
      <name val="Times Armenian"/>
      <family val="1"/>
    </font>
    <font>
      <sz val="10"/>
      <name val="Arial"/>
      <family val="2"/>
      <charset val="204"/>
    </font>
    <font>
      <sz val="10"/>
      <name val="Arial Armenian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GHEA Grapalat"/>
      <family val="3"/>
    </font>
    <font>
      <sz val="9"/>
      <color theme="1"/>
      <name val="GHEA Grapalat"/>
      <family val="3"/>
    </font>
    <font>
      <sz val="9"/>
      <color rgb="FF000000"/>
      <name val="Times New Roman"/>
      <family val="1"/>
    </font>
    <font>
      <sz val="9"/>
      <color rgb="FFFF0000"/>
      <name val="GHEA Grapalat"/>
      <family val="3"/>
    </font>
    <font>
      <i/>
      <sz val="12"/>
      <color rgb="FFFF0000"/>
      <name val="GHEA Grapalat"/>
      <family val="3"/>
    </font>
    <font>
      <sz val="12"/>
      <color rgb="FFFF0000"/>
      <name val="GHEA Grapalat"/>
      <family val="3"/>
    </font>
    <font>
      <i/>
      <sz val="11"/>
      <name val="GHEA Grapalat"/>
      <family val="3"/>
    </font>
    <font>
      <sz val="11"/>
      <name val="GHEA Grapalat"/>
      <family val="3"/>
    </font>
    <font>
      <b/>
      <sz val="11"/>
      <name val="GHEA Grapalat"/>
      <family val="3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9">
    <xf numFmtId="0" fontId="0" fillId="0" borderId="0"/>
    <xf numFmtId="164" fontId="16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" fillId="0" borderId="0"/>
    <xf numFmtId="0" fontId="14" fillId="0" borderId="0"/>
    <xf numFmtId="0" fontId="15" fillId="0" borderId="0"/>
    <xf numFmtId="0" fontId="13" fillId="0" borderId="0"/>
    <xf numFmtId="0" fontId="13" fillId="0" borderId="0"/>
    <xf numFmtId="0" fontId="14" fillId="0" borderId="0"/>
    <xf numFmtId="0" fontId="18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0" borderId="0"/>
  </cellStyleXfs>
  <cellXfs count="298">
    <xf numFmtId="0" fontId="0" fillId="0" borderId="0" xfId="0"/>
    <xf numFmtId="0" fontId="19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7" fillId="0" borderId="0" xfId="6" applyAlignment="1">
      <alignment vertical="center" wrapText="1"/>
    </xf>
    <xf numFmtId="0" fontId="3" fillId="0" borderId="0" xfId="0" applyFont="1" applyProtection="1">
      <protection hidden="1"/>
    </xf>
    <xf numFmtId="0" fontId="6" fillId="0" borderId="0" xfId="0" applyFont="1" applyFill="1" applyAlignment="1" applyProtection="1">
      <alignment horizontal="center" vertical="center" wrapText="1"/>
      <protection hidden="1"/>
    </xf>
    <xf numFmtId="0" fontId="3" fillId="0" borderId="0" xfId="0" applyFont="1" applyFill="1" applyProtection="1">
      <protection hidden="1"/>
    </xf>
    <xf numFmtId="0" fontId="7" fillId="0" borderId="0" xfId="0" applyFont="1" applyFill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center" vertical="top" wrapText="1"/>
      <protection locked="0" hidden="1"/>
    </xf>
    <xf numFmtId="0" fontId="12" fillId="2" borderId="0" xfId="0" applyFont="1" applyFill="1" applyProtection="1">
      <protection locked="0" hidden="1"/>
    </xf>
    <xf numFmtId="0" fontId="8" fillId="0" borderId="0" xfId="0" applyFont="1" applyFill="1" applyBorder="1" applyProtection="1">
      <protection locked="0" hidden="1"/>
    </xf>
    <xf numFmtId="0" fontId="8" fillId="0" borderId="0" xfId="0" applyFont="1" applyBorder="1" applyProtection="1">
      <protection locked="0" hidden="1"/>
    </xf>
    <xf numFmtId="0" fontId="3" fillId="0" borderId="0" xfId="0" applyFont="1" applyProtection="1">
      <protection locked="0" hidden="1"/>
    </xf>
    <xf numFmtId="0" fontId="11" fillId="0" borderId="0" xfId="0" applyFont="1" applyProtection="1">
      <protection locked="0" hidden="1"/>
    </xf>
    <xf numFmtId="0" fontId="8" fillId="0" borderId="0" xfId="0" applyFont="1" applyProtection="1">
      <protection locked="0" hidden="1"/>
    </xf>
    <xf numFmtId="0" fontId="3" fillId="3" borderId="0" xfId="0" applyFont="1" applyFill="1" applyProtection="1">
      <protection locked="0" hidden="1"/>
    </xf>
    <xf numFmtId="0" fontId="8" fillId="2" borderId="0" xfId="0" applyFont="1" applyFill="1" applyProtection="1">
      <protection locked="0" hidden="1"/>
    </xf>
    <xf numFmtId="0" fontId="3" fillId="0" borderId="0" xfId="0" applyFont="1" applyFill="1" applyProtection="1">
      <protection locked="0" hidden="1"/>
    </xf>
    <xf numFmtId="0" fontId="8" fillId="2" borderId="1" xfId="0" applyFont="1" applyFill="1" applyBorder="1" applyAlignment="1" applyProtection="1">
      <alignment horizontal="center" vertical="center"/>
      <protection hidden="1"/>
    </xf>
    <xf numFmtId="0" fontId="8" fillId="2" borderId="2" xfId="0" applyFont="1" applyFill="1" applyBorder="1" applyAlignment="1" applyProtection="1">
      <alignment horizontal="center" vertical="center" wrapText="1"/>
      <protection hidden="1"/>
    </xf>
    <xf numFmtId="0" fontId="9" fillId="2" borderId="3" xfId="0" applyFont="1" applyFill="1" applyBorder="1" applyAlignment="1" applyProtection="1">
      <alignment horizontal="center" vertical="center"/>
      <protection hidden="1"/>
    </xf>
    <xf numFmtId="0" fontId="9" fillId="2" borderId="4" xfId="0" applyFont="1" applyFill="1" applyBorder="1" applyAlignment="1" applyProtection="1">
      <alignment horizontal="center" vertical="center"/>
      <protection hidden="1"/>
    </xf>
    <xf numFmtId="0" fontId="9" fillId="2" borderId="5" xfId="0" applyFont="1" applyFill="1" applyBorder="1" applyAlignment="1" applyProtection="1">
      <alignment horizontal="center" vertical="center"/>
      <protection hidden="1"/>
    </xf>
    <xf numFmtId="0" fontId="9" fillId="2" borderId="6" xfId="0" applyFont="1" applyFill="1" applyBorder="1" applyAlignment="1" applyProtection="1">
      <alignment horizontal="center" vertical="center"/>
      <protection hidden="1"/>
    </xf>
    <xf numFmtId="0" fontId="9" fillId="2" borderId="7" xfId="0" applyFont="1" applyFill="1" applyBorder="1" applyAlignment="1" applyProtection="1">
      <alignment horizontal="center" vertical="center"/>
      <protection hidden="1"/>
    </xf>
    <xf numFmtId="0" fontId="9" fillId="2" borderId="8" xfId="0" applyFont="1" applyFill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9" fontId="2" fillId="0" borderId="9" xfId="0" applyNumberFormat="1" applyFont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horizontal="center" vertical="center"/>
      <protection locked="0" hidden="1"/>
    </xf>
    <xf numFmtId="165" fontId="2" fillId="2" borderId="10" xfId="0" applyNumberFormat="1" applyFont="1" applyFill="1" applyBorder="1" applyAlignment="1" applyProtection="1">
      <alignment horizontal="center" vertical="center" wrapText="1"/>
      <protection hidden="1"/>
    </xf>
    <xf numFmtId="165" fontId="9" fillId="0" borderId="0" xfId="0" applyNumberFormat="1" applyFont="1" applyProtection="1">
      <protection hidden="1"/>
    </xf>
    <xf numFmtId="165" fontId="3" fillId="0" borderId="0" xfId="0" applyNumberFormat="1" applyFont="1" applyProtection="1">
      <protection hidden="1"/>
    </xf>
    <xf numFmtId="0" fontId="2" fillId="0" borderId="11" xfId="0" applyFont="1" applyBorder="1" applyAlignment="1" applyProtection="1">
      <alignment horizontal="left" vertical="center" wrapText="1"/>
      <protection locked="0" hidden="1"/>
    </xf>
    <xf numFmtId="165" fontId="2" fillId="3" borderId="10" xfId="0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10" xfId="0" applyNumberFormat="1" applyFont="1" applyBorder="1" applyAlignment="1" applyProtection="1">
      <alignment vertical="center"/>
      <protection locked="0" hidden="1"/>
    </xf>
    <xf numFmtId="49" fontId="2" fillId="0" borderId="10" xfId="0" applyNumberFormat="1" applyFont="1" applyBorder="1" applyAlignment="1" applyProtection="1">
      <alignment horizontal="center" vertical="center"/>
      <protection locked="0" hidden="1"/>
    </xf>
    <xf numFmtId="0" fontId="2" fillId="0" borderId="10" xfId="0" applyFont="1" applyBorder="1" applyAlignment="1" applyProtection="1">
      <alignment horizontal="left" vertical="center" wrapText="1"/>
      <protection locked="0" hidden="1"/>
    </xf>
    <xf numFmtId="49" fontId="2" fillId="0" borderId="12" xfId="0" applyNumberFormat="1" applyFont="1" applyBorder="1" applyAlignment="1" applyProtection="1">
      <alignment horizontal="center" vertical="center"/>
      <protection locked="0" hidden="1"/>
    </xf>
    <xf numFmtId="0" fontId="2" fillId="0" borderId="12" xfId="0" applyFont="1" applyBorder="1" applyAlignment="1" applyProtection="1">
      <alignment horizontal="left" vertical="center" wrapText="1"/>
      <protection locked="0" hidden="1"/>
    </xf>
    <xf numFmtId="49" fontId="2" fillId="0" borderId="12" xfId="0" applyNumberFormat="1" applyFont="1" applyBorder="1" applyAlignment="1" applyProtection="1">
      <alignment vertical="center"/>
      <protection locked="0" hidden="1"/>
    </xf>
    <xf numFmtId="165" fontId="2" fillId="3" borderId="12" xfId="0" applyNumberFormat="1" applyFont="1" applyFill="1" applyBorder="1" applyAlignment="1" applyProtection="1">
      <alignment horizontal="center" vertical="center" wrapText="1"/>
      <protection locked="0" hidden="1"/>
    </xf>
    <xf numFmtId="165" fontId="2" fillId="2" borderId="12" xfId="0" applyNumberFormat="1" applyFont="1" applyFill="1" applyBorder="1" applyAlignment="1" applyProtection="1">
      <alignment horizontal="center" vertical="center" wrapText="1"/>
      <protection hidden="1"/>
    </xf>
    <xf numFmtId="49" fontId="5" fillId="0" borderId="13" xfId="0" applyNumberFormat="1" applyFont="1" applyBorder="1" applyAlignment="1" applyProtection="1">
      <alignment horizontal="center" vertical="center"/>
      <protection locked="0" hidden="1"/>
    </xf>
    <xf numFmtId="0" fontId="7" fillId="0" borderId="14" xfId="0" applyFont="1" applyBorder="1" applyAlignment="1" applyProtection="1">
      <alignment horizontal="left"/>
      <protection locked="0" hidden="1"/>
    </xf>
    <xf numFmtId="0" fontId="2" fillId="0" borderId="14" xfId="0" applyFont="1" applyBorder="1" applyAlignment="1" applyProtection="1">
      <alignment horizontal="center" vertical="justify"/>
      <protection locked="0" hidden="1"/>
    </xf>
    <xf numFmtId="165" fontId="10" fillId="0" borderId="14" xfId="0" applyNumberFormat="1" applyFont="1" applyBorder="1" applyAlignment="1" applyProtection="1">
      <alignment horizontal="left" vertical="center"/>
      <protection locked="0" hidden="1"/>
    </xf>
    <xf numFmtId="165" fontId="10" fillId="3" borderId="14" xfId="0" applyNumberFormat="1" applyFont="1" applyFill="1" applyBorder="1" applyAlignment="1" applyProtection="1">
      <alignment horizontal="center" vertical="center"/>
      <protection locked="0" hidden="1"/>
    </xf>
    <xf numFmtId="165" fontId="10" fillId="2" borderId="14" xfId="0" applyNumberFormat="1" applyFont="1" applyFill="1" applyBorder="1" applyAlignment="1" applyProtection="1">
      <alignment horizontal="center" vertical="center"/>
      <protection hidden="1"/>
    </xf>
    <xf numFmtId="165" fontId="10" fillId="2" borderId="15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4" fillId="3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12" fillId="0" borderId="0" xfId="0" applyFont="1" applyAlignment="1" applyProtection="1">
      <alignment wrapText="1"/>
      <protection hidden="1"/>
    </xf>
    <xf numFmtId="0" fontId="12" fillId="3" borderId="0" xfId="0" applyFont="1" applyFill="1" applyAlignment="1" applyProtection="1">
      <alignment wrapText="1"/>
      <protection hidden="1"/>
    </xf>
    <xf numFmtId="0" fontId="2" fillId="0" borderId="0" xfId="0" applyFont="1" applyBorder="1" applyAlignment="1" applyProtection="1">
      <alignment horizontal="left" vertical="center" wrapText="1"/>
      <protection hidden="1"/>
    </xf>
    <xf numFmtId="0" fontId="3" fillId="3" borderId="0" xfId="0" applyFont="1" applyFill="1" applyProtection="1">
      <protection hidden="1"/>
    </xf>
    <xf numFmtId="0" fontId="3" fillId="0" borderId="0" xfId="0" applyFont="1" applyBorder="1" applyProtection="1">
      <protection hidden="1"/>
    </xf>
    <xf numFmtId="0" fontId="3" fillId="3" borderId="0" xfId="0" applyFont="1" applyFill="1" applyBorder="1" applyProtection="1">
      <protection hidden="1"/>
    </xf>
    <xf numFmtId="165" fontId="2" fillId="3" borderId="0" xfId="0" applyNumberFormat="1" applyFont="1" applyFill="1" applyBorder="1" applyAlignment="1" applyProtection="1">
      <alignment horizontal="center" vertical="center" wrapText="1"/>
      <protection hidden="1"/>
    </xf>
    <xf numFmtId="165" fontId="3" fillId="0" borderId="0" xfId="0" applyNumberFormat="1" applyFont="1" applyBorder="1" applyProtection="1">
      <protection hidden="1"/>
    </xf>
    <xf numFmtId="165" fontId="10" fillId="0" borderId="14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top" wrapText="1"/>
      <protection locked="0"/>
    </xf>
    <xf numFmtId="0" fontId="12" fillId="2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8" fillId="0" borderId="0" xfId="0" applyFont="1" applyProtection="1">
      <protection locked="0"/>
    </xf>
    <xf numFmtId="0" fontId="3" fillId="3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49" fontId="2" fillId="0" borderId="9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5" fillId="0" borderId="10" xfId="0" applyFont="1" applyBorder="1" applyAlignment="1" applyProtection="1">
      <alignment horizontal="center" vertical="center"/>
      <protection locked="0"/>
    </xf>
    <xf numFmtId="165" fontId="2" fillId="3" borderId="10" xfId="0" applyNumberFormat="1" applyFont="1" applyFill="1" applyBorder="1" applyAlignment="1" applyProtection="1">
      <alignment horizontal="center" vertical="center" wrapText="1"/>
      <protection locked="0"/>
    </xf>
    <xf numFmtId="49" fontId="2" fillId="0" borderId="10" xfId="0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 wrapText="1"/>
      <protection locked="0"/>
    </xf>
    <xf numFmtId="49" fontId="2" fillId="0" borderId="12" xfId="0" applyNumberFormat="1" applyFont="1" applyBorder="1" applyAlignment="1" applyProtection="1">
      <alignment horizontal="center" vertical="center"/>
      <protection locked="0"/>
    </xf>
    <xf numFmtId="0" fontId="2" fillId="0" borderId="12" xfId="0" applyFont="1" applyBorder="1" applyAlignment="1" applyProtection="1">
      <alignment horizontal="left" vertical="center" wrapText="1"/>
      <protection locked="0"/>
    </xf>
    <xf numFmtId="49" fontId="2" fillId="0" borderId="12" xfId="0" applyNumberFormat="1" applyFont="1" applyBorder="1" applyAlignment="1" applyProtection="1">
      <alignment vertical="center"/>
      <protection locked="0"/>
    </xf>
    <xf numFmtId="165" fontId="2" fillId="3" borderId="12" xfId="0" applyNumberFormat="1" applyFont="1" applyFill="1" applyBorder="1" applyAlignment="1" applyProtection="1">
      <alignment horizontal="center" vertical="center" wrapText="1"/>
      <protection locked="0"/>
    </xf>
    <xf numFmtId="166" fontId="12" fillId="0" borderId="0" xfId="1" applyNumberFormat="1" applyFont="1" applyAlignment="1" applyProtection="1">
      <alignment wrapText="1"/>
      <protection hidden="1"/>
    </xf>
    <xf numFmtId="166" fontId="3" fillId="0" borderId="0" xfId="1" applyNumberFormat="1" applyFont="1" applyProtection="1">
      <protection hidden="1"/>
    </xf>
    <xf numFmtId="0" fontId="2" fillId="0" borderId="10" xfId="0" applyFont="1" applyBorder="1" applyAlignment="1" applyProtection="1">
      <alignment vertical="center" wrapText="1"/>
      <protection locked="0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vertical="top" wrapText="1"/>
      <protection locked="0"/>
    </xf>
    <xf numFmtId="0" fontId="2" fillId="0" borderId="16" xfId="0" applyFont="1" applyBorder="1" applyAlignment="1" applyProtection="1">
      <alignment vertical="center" wrapText="1"/>
      <protection locked="0"/>
    </xf>
    <xf numFmtId="0" fontId="2" fillId="0" borderId="0" xfId="0" applyFont="1" applyAlignment="1" applyProtection="1">
      <alignment horizontal="left" vertical="center" wrapText="1"/>
      <protection hidden="1"/>
    </xf>
    <xf numFmtId="165" fontId="2" fillId="3" borderId="0" xfId="0" applyNumberFormat="1" applyFont="1" applyFill="1" applyAlignment="1" applyProtection="1">
      <alignment horizontal="center" vertical="center" wrapText="1"/>
      <protection hidden="1"/>
    </xf>
    <xf numFmtId="0" fontId="20" fillId="0" borderId="40" xfId="0" applyFont="1" applyBorder="1" applyAlignment="1" applyProtection="1">
      <alignment horizontal="center" vertical="center" wrapText="1"/>
      <protection locked="0"/>
    </xf>
    <xf numFmtId="166" fontId="12" fillId="0" borderId="0" xfId="2" applyNumberFormat="1" applyFont="1" applyAlignment="1" applyProtection="1">
      <alignment wrapText="1"/>
      <protection hidden="1"/>
    </xf>
    <xf numFmtId="166" fontId="3" fillId="0" borderId="0" xfId="2" applyNumberFormat="1" applyFont="1" applyProtection="1">
      <protection hidden="1"/>
    </xf>
    <xf numFmtId="0" fontId="8" fillId="0" borderId="0" xfId="0" applyFont="1" applyFill="1" applyBorder="1" applyProtection="1">
      <protection locked="0"/>
    </xf>
    <xf numFmtId="0" fontId="8" fillId="0" borderId="0" xfId="0" applyFont="1" applyBorder="1" applyProtection="1">
      <protection locked="0"/>
    </xf>
    <xf numFmtId="0" fontId="3" fillId="0" borderId="0" xfId="0" applyFont="1" applyFill="1" applyProtection="1">
      <protection locked="0"/>
    </xf>
    <xf numFmtId="49" fontId="2" fillId="0" borderId="10" xfId="0" applyNumberFormat="1" applyFont="1" applyBorder="1" applyAlignment="1" applyProtection="1">
      <alignment vertical="center"/>
      <protection locked="0"/>
    </xf>
    <xf numFmtId="49" fontId="5" fillId="0" borderId="13" xfId="0" applyNumberFormat="1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left"/>
      <protection locked="0"/>
    </xf>
    <xf numFmtId="0" fontId="2" fillId="0" borderId="14" xfId="0" applyFont="1" applyBorder="1" applyAlignment="1" applyProtection="1">
      <alignment horizontal="center" vertical="justify"/>
      <protection locked="0"/>
    </xf>
    <xf numFmtId="165" fontId="10" fillId="3" borderId="14" xfId="0" applyNumberFormat="1" applyFont="1" applyFill="1" applyBorder="1" applyAlignment="1" applyProtection="1">
      <alignment horizontal="center" vertical="center"/>
      <protection locked="0"/>
    </xf>
    <xf numFmtId="167" fontId="21" fillId="4" borderId="40" xfId="0" applyNumberFormat="1" applyFont="1" applyFill="1" applyBorder="1" applyAlignment="1" applyProtection="1">
      <alignment vertical="center" wrapText="1"/>
      <protection locked="0"/>
    </xf>
    <xf numFmtId="0" fontId="11" fillId="0" borderId="0" xfId="0" applyFont="1" applyBorder="1" applyProtection="1">
      <protection locked="0" hidden="1"/>
    </xf>
    <xf numFmtId="0" fontId="17" fillId="0" borderId="0" xfId="6"/>
    <xf numFmtId="165" fontId="3" fillId="3" borderId="1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right" wrapText="1"/>
      <protection hidden="1"/>
    </xf>
    <xf numFmtId="0" fontId="3" fillId="0" borderId="0" xfId="0" applyFont="1" applyAlignment="1" applyProtection="1">
      <alignment horizontal="right" wrapText="1"/>
      <protection locked="0" hidden="1"/>
    </xf>
    <xf numFmtId="0" fontId="3" fillId="0" borderId="0" xfId="0" applyFont="1" applyAlignment="1" applyProtection="1">
      <alignment horizontal="right" wrapText="1"/>
      <protection locked="0"/>
    </xf>
    <xf numFmtId="165" fontId="22" fillId="3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20" fillId="0" borderId="0" xfId="0" applyFont="1" applyProtection="1">
      <protection locked="0"/>
    </xf>
    <xf numFmtId="0" fontId="1" fillId="0" borderId="0" xfId="7"/>
    <xf numFmtId="0" fontId="3" fillId="0" borderId="0" xfId="7" applyFont="1" applyProtection="1">
      <protection hidden="1"/>
    </xf>
    <xf numFmtId="0" fontId="3" fillId="0" borderId="0" xfId="7" applyFont="1" applyFill="1" applyProtection="1">
      <protection hidden="1"/>
    </xf>
    <xf numFmtId="0" fontId="3" fillId="0" borderId="0" xfId="7" applyFont="1" applyBorder="1" applyProtection="1">
      <protection hidden="1"/>
    </xf>
    <xf numFmtId="0" fontId="3" fillId="0" borderId="0" xfId="7" applyFont="1" applyAlignment="1" applyProtection="1">
      <alignment horizontal="right" wrapText="1"/>
      <protection hidden="1"/>
    </xf>
    <xf numFmtId="0" fontId="9" fillId="2" borderId="3" xfId="7" applyFont="1" applyFill="1" applyBorder="1" applyAlignment="1" applyProtection="1">
      <alignment horizontal="center" vertical="center"/>
      <protection hidden="1"/>
    </xf>
    <xf numFmtId="0" fontId="5" fillId="0" borderId="0" xfId="7" applyFont="1" applyProtection="1">
      <protection hidden="1"/>
    </xf>
    <xf numFmtId="0" fontId="4" fillId="0" borderId="0" xfId="7" applyFont="1" applyProtection="1">
      <protection hidden="1"/>
    </xf>
    <xf numFmtId="0" fontId="4" fillId="3" borderId="0" xfId="7" applyFont="1" applyFill="1" applyProtection="1">
      <protection hidden="1"/>
    </xf>
    <xf numFmtId="0" fontId="2" fillId="0" borderId="0" xfId="7" applyFont="1" applyProtection="1">
      <protection hidden="1"/>
    </xf>
    <xf numFmtId="0" fontId="12" fillId="0" borderId="0" xfId="7" applyFont="1" applyAlignment="1" applyProtection="1">
      <alignment wrapText="1"/>
      <protection hidden="1"/>
    </xf>
    <xf numFmtId="0" fontId="12" fillId="3" borderId="0" xfId="7" applyFont="1" applyFill="1" applyAlignment="1" applyProtection="1">
      <alignment wrapText="1"/>
      <protection hidden="1"/>
    </xf>
    <xf numFmtId="0" fontId="2" fillId="0" borderId="0" xfId="7" applyFont="1" applyBorder="1" applyAlignment="1" applyProtection="1">
      <alignment horizontal="left" vertical="center" wrapText="1"/>
      <protection hidden="1"/>
    </xf>
    <xf numFmtId="0" fontId="3" fillId="3" borderId="0" xfId="7" applyFont="1" applyFill="1" applyBorder="1" applyProtection="1">
      <protection hidden="1"/>
    </xf>
    <xf numFmtId="0" fontId="2" fillId="0" borderId="10" xfId="7" applyFont="1" applyBorder="1" applyAlignment="1" applyProtection="1">
      <alignment vertical="center" wrapText="1"/>
      <protection locked="0"/>
    </xf>
    <xf numFmtId="0" fontId="6" fillId="0" borderId="0" xfId="7" applyFont="1" applyFill="1" applyAlignment="1" applyProtection="1">
      <alignment horizontal="center" vertical="center" wrapText="1"/>
      <protection hidden="1"/>
    </xf>
    <xf numFmtId="0" fontId="7" fillId="0" borderId="0" xfId="7" applyFont="1" applyFill="1" applyAlignment="1" applyProtection="1">
      <alignment horizontal="center" vertical="center" wrapText="1"/>
      <protection hidden="1"/>
    </xf>
    <xf numFmtId="0" fontId="9" fillId="2" borderId="4" xfId="7" applyFont="1" applyFill="1" applyBorder="1" applyAlignment="1" applyProtection="1">
      <alignment horizontal="center" vertical="center"/>
      <protection hidden="1"/>
    </xf>
    <xf numFmtId="0" fontId="9" fillId="2" borderId="5" xfId="7" applyFont="1" applyFill="1" applyBorder="1" applyAlignment="1" applyProtection="1">
      <alignment horizontal="center" vertical="center"/>
      <protection hidden="1"/>
    </xf>
    <xf numFmtId="0" fontId="9" fillId="2" borderId="6" xfId="7" applyFont="1" applyFill="1" applyBorder="1" applyAlignment="1" applyProtection="1">
      <alignment horizontal="center" vertical="center"/>
      <protection hidden="1"/>
    </xf>
    <xf numFmtId="0" fontId="9" fillId="2" borderId="7" xfId="7" applyFont="1" applyFill="1" applyBorder="1" applyAlignment="1" applyProtection="1">
      <alignment horizontal="center" vertical="center"/>
      <protection hidden="1"/>
    </xf>
    <xf numFmtId="0" fontId="9" fillId="2" borderId="8" xfId="7" applyFont="1" applyFill="1" applyBorder="1" applyAlignment="1" applyProtection="1">
      <alignment horizontal="center" vertical="center"/>
      <protection hidden="1"/>
    </xf>
    <xf numFmtId="0" fontId="9" fillId="0" borderId="0" xfId="7" applyFont="1" applyProtection="1">
      <protection hidden="1"/>
    </xf>
    <xf numFmtId="165" fontId="2" fillId="2" borderId="10" xfId="7" applyNumberFormat="1" applyFont="1" applyFill="1" applyBorder="1" applyAlignment="1" applyProtection="1">
      <alignment horizontal="center" vertical="center" wrapText="1"/>
      <protection hidden="1"/>
    </xf>
    <xf numFmtId="165" fontId="9" fillId="0" borderId="0" xfId="7" applyNumberFormat="1" applyFont="1" applyProtection="1">
      <protection hidden="1"/>
    </xf>
    <xf numFmtId="165" fontId="3" fillId="0" borderId="0" xfId="7" applyNumberFormat="1" applyFont="1" applyProtection="1">
      <protection hidden="1"/>
    </xf>
    <xf numFmtId="165" fontId="2" fillId="2" borderId="12" xfId="7" applyNumberFormat="1" applyFont="1" applyFill="1" applyBorder="1" applyAlignment="1" applyProtection="1">
      <alignment horizontal="center" vertical="center" wrapText="1"/>
      <protection hidden="1"/>
    </xf>
    <xf numFmtId="165" fontId="10" fillId="2" borderId="14" xfId="7" applyNumberFormat="1" applyFont="1" applyFill="1" applyBorder="1" applyAlignment="1" applyProtection="1">
      <alignment horizontal="center" vertical="center"/>
      <protection hidden="1"/>
    </xf>
    <xf numFmtId="165" fontId="10" fillId="2" borderId="15" xfId="7" applyNumberFormat="1" applyFont="1" applyFill="1" applyBorder="1" applyAlignment="1" applyProtection="1">
      <alignment horizontal="center" vertical="center"/>
      <protection hidden="1"/>
    </xf>
    <xf numFmtId="166" fontId="12" fillId="0" borderId="0" xfId="4" applyNumberFormat="1" applyFont="1" applyAlignment="1" applyProtection="1">
      <alignment wrapText="1"/>
      <protection hidden="1"/>
    </xf>
    <xf numFmtId="166" fontId="3" fillId="0" borderId="0" xfId="4" applyNumberFormat="1" applyFont="1" applyProtection="1">
      <protection hidden="1"/>
    </xf>
    <xf numFmtId="165" fontId="2" fillId="3" borderId="0" xfId="7" applyNumberFormat="1" applyFont="1" applyFill="1" applyBorder="1" applyAlignment="1" applyProtection="1">
      <alignment horizontal="center" vertical="center" wrapText="1"/>
      <protection hidden="1"/>
    </xf>
    <xf numFmtId="165" fontId="3" fillId="0" borderId="0" xfId="7" applyNumberFormat="1" applyFont="1" applyBorder="1" applyProtection="1">
      <protection hidden="1"/>
    </xf>
    <xf numFmtId="0" fontId="3" fillId="3" borderId="0" xfId="7" applyFont="1" applyFill="1" applyProtection="1">
      <protection locked="0" hidden="1"/>
    </xf>
    <xf numFmtId="0" fontId="8" fillId="0" borderId="0" xfId="7" applyFont="1" applyBorder="1" applyAlignment="1" applyProtection="1">
      <alignment horizontal="center" vertical="top" wrapText="1"/>
      <protection locked="0" hidden="1"/>
    </xf>
    <xf numFmtId="0" fontId="12" fillId="2" borderId="0" xfId="7" applyFont="1" applyFill="1" applyProtection="1">
      <protection locked="0" hidden="1"/>
    </xf>
    <xf numFmtId="0" fontId="8" fillId="0" borderId="0" xfId="7" applyFont="1" applyFill="1" applyBorder="1" applyProtection="1">
      <protection locked="0" hidden="1"/>
    </xf>
    <xf numFmtId="0" fontId="8" fillId="0" borderId="0" xfId="7" applyFont="1" applyBorder="1" applyProtection="1">
      <protection locked="0" hidden="1"/>
    </xf>
    <xf numFmtId="0" fontId="3" fillId="0" borderId="0" xfId="7" applyFont="1" applyProtection="1">
      <protection locked="0" hidden="1"/>
    </xf>
    <xf numFmtId="0" fontId="11" fillId="0" borderId="0" xfId="7" applyFont="1" applyProtection="1">
      <protection locked="0" hidden="1"/>
    </xf>
    <xf numFmtId="0" fontId="8" fillId="0" borderId="0" xfId="7" applyFont="1" applyProtection="1">
      <protection locked="0" hidden="1"/>
    </xf>
    <xf numFmtId="0" fontId="8" fillId="2" borderId="0" xfId="7" applyFont="1" applyFill="1" applyProtection="1">
      <protection locked="0" hidden="1"/>
    </xf>
    <xf numFmtId="0" fontId="3" fillId="0" borderId="0" xfId="7" applyFont="1" applyFill="1" applyProtection="1">
      <protection locked="0" hidden="1"/>
    </xf>
    <xf numFmtId="49" fontId="2" fillId="0" borderId="9" xfId="7" applyNumberFormat="1" applyFont="1" applyBorder="1" applyAlignment="1" applyProtection="1">
      <alignment horizontal="center" vertical="center"/>
      <protection locked="0" hidden="1"/>
    </xf>
    <xf numFmtId="0" fontId="2" fillId="0" borderId="11" xfId="7" applyFont="1" applyBorder="1" applyAlignment="1" applyProtection="1">
      <alignment horizontal="left" vertical="center" wrapText="1"/>
      <protection locked="0" hidden="1"/>
    </xf>
    <xf numFmtId="0" fontId="5" fillId="0" borderId="10" xfId="7" applyFont="1" applyBorder="1" applyAlignment="1" applyProtection="1">
      <alignment horizontal="center" vertical="center"/>
      <protection locked="0" hidden="1"/>
    </xf>
    <xf numFmtId="165" fontId="2" fillId="3" borderId="10" xfId="7" applyNumberFormat="1" applyFont="1" applyFill="1" applyBorder="1" applyAlignment="1" applyProtection="1">
      <alignment horizontal="center" vertical="center" wrapText="1"/>
      <protection locked="0" hidden="1"/>
    </xf>
    <xf numFmtId="49" fontId="2" fillId="0" borderId="10" xfId="7" applyNumberFormat="1" applyFont="1" applyBorder="1" applyAlignment="1" applyProtection="1">
      <alignment horizontal="center" vertical="center"/>
      <protection locked="0" hidden="1"/>
    </xf>
    <xf numFmtId="49" fontId="2" fillId="0" borderId="10" xfId="7" applyNumberFormat="1" applyFont="1" applyBorder="1" applyAlignment="1" applyProtection="1">
      <alignment vertical="center"/>
      <protection locked="0" hidden="1"/>
    </xf>
    <xf numFmtId="0" fontId="2" fillId="0" borderId="10" xfId="7" applyFont="1" applyBorder="1" applyAlignment="1" applyProtection="1">
      <alignment horizontal="left" vertical="center" wrapText="1"/>
      <protection locked="0" hidden="1"/>
    </xf>
    <xf numFmtId="49" fontId="2" fillId="0" borderId="12" xfId="7" applyNumberFormat="1" applyFont="1" applyBorder="1" applyAlignment="1" applyProtection="1">
      <alignment horizontal="center" vertical="center"/>
      <protection locked="0" hidden="1"/>
    </xf>
    <xf numFmtId="0" fontId="2" fillId="0" borderId="12" xfId="7" applyFont="1" applyBorder="1" applyAlignment="1" applyProtection="1">
      <alignment horizontal="left" vertical="center" wrapText="1"/>
      <protection locked="0" hidden="1"/>
    </xf>
    <xf numFmtId="49" fontId="2" fillId="0" borderId="12" xfId="7" applyNumberFormat="1" applyFont="1" applyBorder="1" applyAlignment="1" applyProtection="1">
      <alignment vertical="center"/>
      <protection locked="0" hidden="1"/>
    </xf>
    <xf numFmtId="49" fontId="5" fillId="0" borderId="13" xfId="7" applyNumberFormat="1" applyFont="1" applyBorder="1" applyAlignment="1" applyProtection="1">
      <alignment horizontal="center" vertical="center"/>
      <protection locked="0" hidden="1"/>
    </xf>
    <xf numFmtId="0" fontId="7" fillId="0" borderId="14" xfId="7" applyFont="1" applyBorder="1" applyAlignment="1" applyProtection="1">
      <alignment horizontal="left"/>
      <protection locked="0" hidden="1"/>
    </xf>
    <xf numFmtId="0" fontId="2" fillId="0" borderId="14" xfId="7" applyFont="1" applyBorder="1" applyAlignment="1" applyProtection="1">
      <alignment horizontal="center" vertical="justify"/>
      <protection locked="0" hidden="1"/>
    </xf>
    <xf numFmtId="165" fontId="10" fillId="3" borderId="14" xfId="7" applyNumberFormat="1" applyFont="1" applyFill="1" applyBorder="1" applyAlignment="1" applyProtection="1">
      <alignment horizontal="center" vertical="center"/>
      <protection locked="0" hidden="1"/>
    </xf>
    <xf numFmtId="165" fontId="10" fillId="0" borderId="14" xfId="7" applyNumberFormat="1" applyFont="1" applyBorder="1" applyAlignment="1" applyProtection="1">
      <alignment horizontal="center" vertical="center"/>
      <protection locked="0" hidden="1"/>
    </xf>
    <xf numFmtId="165" fontId="2" fillId="0" borderId="10" xfId="0" applyNumberFormat="1" applyFont="1" applyBorder="1" applyAlignment="1" applyProtection="1">
      <alignment horizontal="center" vertical="center" wrapText="1"/>
      <protection locked="0"/>
    </xf>
    <xf numFmtId="165" fontId="10" fillId="3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horizontal="right" wrapText="1"/>
      <protection hidden="1"/>
    </xf>
    <xf numFmtId="0" fontId="3" fillId="0" borderId="0" xfId="0" applyFont="1" applyAlignment="1" applyProtection="1">
      <alignment horizontal="right" wrapText="1"/>
      <protection locked="0"/>
    </xf>
    <xf numFmtId="165" fontId="23" fillId="0" borderId="0" xfId="0" applyNumberFormat="1" applyFont="1" applyProtection="1">
      <protection hidden="1"/>
    </xf>
    <xf numFmtId="165" fontId="24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2" fontId="2" fillId="0" borderId="10" xfId="0" applyNumberFormat="1" applyFont="1" applyBorder="1" applyAlignment="1" applyProtection="1">
      <alignment vertical="center"/>
      <protection locked="0" hidden="1"/>
    </xf>
    <xf numFmtId="165" fontId="2" fillId="3" borderId="10" xfId="1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0" xfId="0" applyFont="1" applyBorder="1" applyAlignment="1" applyProtection="1">
      <alignment vertical="center"/>
      <protection locked="0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49" fontId="26" fillId="0" borderId="9" xfId="0" applyNumberFormat="1" applyFont="1" applyBorder="1" applyAlignment="1" applyProtection="1">
      <alignment horizontal="center" vertical="center"/>
      <protection locked="0"/>
    </xf>
    <xf numFmtId="0" fontId="26" fillId="0" borderId="11" xfId="0" applyFont="1" applyBorder="1" applyAlignment="1" applyProtection="1">
      <alignment horizontal="left" vertical="center" wrapText="1"/>
      <protection locked="0"/>
    </xf>
    <xf numFmtId="0" fontId="26" fillId="0" borderId="10" xfId="0" applyFont="1" applyBorder="1" applyAlignment="1" applyProtection="1">
      <alignment horizontal="center" vertical="center"/>
      <protection locked="0"/>
    </xf>
    <xf numFmtId="165" fontId="26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26" fillId="2" borderId="10" xfId="0" applyNumberFormat="1" applyFont="1" applyFill="1" applyBorder="1" applyAlignment="1" applyProtection="1">
      <alignment horizontal="center" vertical="center" wrapText="1"/>
      <protection hidden="1"/>
    </xf>
    <xf numFmtId="2" fontId="26" fillId="0" borderId="10" xfId="0" applyNumberFormat="1" applyFont="1" applyBorder="1" applyAlignment="1" applyProtection="1">
      <alignment horizontal="center" vertical="center"/>
      <protection locked="0"/>
    </xf>
    <xf numFmtId="165" fontId="25" fillId="0" borderId="0" xfId="0" applyNumberFormat="1" applyFont="1" applyProtection="1">
      <protection hidden="1"/>
    </xf>
    <xf numFmtId="165" fontId="26" fillId="0" borderId="0" xfId="0" applyNumberFormat="1" applyFont="1" applyProtection="1">
      <protection hidden="1"/>
    </xf>
    <xf numFmtId="0" fontId="26" fillId="0" borderId="0" xfId="0" applyFont="1" applyProtection="1">
      <protection hidden="1"/>
    </xf>
    <xf numFmtId="49" fontId="26" fillId="0" borderId="10" xfId="0" applyNumberFormat="1" applyFont="1" applyBorder="1" applyAlignment="1" applyProtection="1">
      <alignment vertical="center"/>
      <protection locked="0"/>
    </xf>
    <xf numFmtId="49" fontId="26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10" xfId="0" applyFont="1" applyBorder="1" applyAlignment="1" applyProtection="1">
      <alignment horizontal="left" vertical="center" wrapText="1"/>
      <protection locked="0"/>
    </xf>
    <xf numFmtId="49" fontId="26" fillId="0" borderId="12" xfId="0" applyNumberFormat="1" applyFont="1" applyBorder="1" applyAlignment="1" applyProtection="1">
      <alignment horizontal="center" vertical="center"/>
      <protection locked="0"/>
    </xf>
    <xf numFmtId="0" fontId="26" fillId="0" borderId="12" xfId="0" applyFont="1" applyBorder="1" applyAlignment="1" applyProtection="1">
      <alignment horizontal="left" vertical="center" wrapText="1"/>
      <protection locked="0"/>
    </xf>
    <xf numFmtId="49" fontId="26" fillId="0" borderId="12" xfId="0" applyNumberFormat="1" applyFont="1" applyBorder="1" applyAlignment="1" applyProtection="1">
      <alignment vertical="center"/>
      <protection locked="0"/>
    </xf>
    <xf numFmtId="165" fontId="26" fillId="3" borderId="12" xfId="0" applyNumberFormat="1" applyFont="1" applyFill="1" applyBorder="1" applyAlignment="1" applyProtection="1">
      <alignment horizontal="center" vertical="center" wrapText="1"/>
      <protection locked="0"/>
    </xf>
    <xf numFmtId="165" fontId="26" fillId="2" borderId="12" xfId="0" applyNumberFormat="1" applyFont="1" applyFill="1" applyBorder="1" applyAlignment="1" applyProtection="1">
      <alignment horizontal="center" vertical="center" wrapText="1"/>
      <protection hidden="1"/>
    </xf>
    <xf numFmtId="49" fontId="26" fillId="0" borderId="13" xfId="0" applyNumberFormat="1" applyFont="1" applyBorder="1" applyAlignment="1" applyProtection="1">
      <alignment horizontal="center" vertical="center"/>
      <protection hidden="1"/>
    </xf>
    <xf numFmtId="0" fontId="27" fillId="0" borderId="14" xfId="0" applyFont="1" applyBorder="1" applyAlignment="1" applyProtection="1">
      <alignment horizontal="left"/>
      <protection hidden="1"/>
    </xf>
    <xf numFmtId="0" fontId="26" fillId="0" borderId="14" xfId="0" applyFont="1" applyBorder="1" applyAlignment="1" applyProtection="1">
      <alignment horizontal="center" vertical="justify"/>
      <protection hidden="1"/>
    </xf>
    <xf numFmtId="165" fontId="27" fillId="0" borderId="14" xfId="0" applyNumberFormat="1" applyFont="1" applyBorder="1" applyAlignment="1" applyProtection="1">
      <alignment horizontal="left" vertical="center"/>
      <protection hidden="1"/>
    </xf>
    <xf numFmtId="165" fontId="27" fillId="3" borderId="14" xfId="0" applyNumberFormat="1" applyFont="1" applyFill="1" applyBorder="1" applyAlignment="1" applyProtection="1">
      <alignment horizontal="center" vertical="center"/>
      <protection hidden="1"/>
    </xf>
    <xf numFmtId="165" fontId="27" fillId="2" borderId="14" xfId="0" applyNumberFormat="1" applyFont="1" applyFill="1" applyBorder="1" applyAlignment="1" applyProtection="1">
      <alignment horizontal="center" vertical="center"/>
      <protection hidden="1"/>
    </xf>
    <xf numFmtId="165" fontId="27" fillId="2" borderId="15" xfId="0" applyNumberFormat="1" applyFont="1" applyFill="1" applyBorder="1" applyAlignment="1" applyProtection="1">
      <alignment horizontal="center" vertical="center"/>
      <protection hidden="1"/>
    </xf>
    <xf numFmtId="165" fontId="10" fillId="0" borderId="14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wrapText="1"/>
      <protection hidden="1"/>
    </xf>
    <xf numFmtId="0" fontId="6" fillId="2" borderId="0" xfId="0" applyFont="1" applyFill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center" vertical="center" wrapText="1"/>
      <protection hidden="1"/>
    </xf>
    <xf numFmtId="0" fontId="11" fillId="0" borderId="0" xfId="0" applyFont="1" applyBorder="1" applyAlignment="1" applyProtection="1">
      <alignment horizontal="center" vertical="top" wrapText="1"/>
      <protection locked="0" hidden="1"/>
    </xf>
    <xf numFmtId="0" fontId="8" fillId="2" borderId="22" xfId="0" applyFont="1" applyFill="1" applyBorder="1" applyAlignment="1" applyProtection="1">
      <alignment horizontal="center" vertical="center"/>
      <protection hidden="1"/>
    </xf>
    <xf numFmtId="0" fontId="0" fillId="2" borderId="23" xfId="0" applyFill="1" applyBorder="1" applyProtection="1">
      <protection hidden="1"/>
    </xf>
    <xf numFmtId="0" fontId="8" fillId="2" borderId="5" xfId="0" applyFont="1" applyFill="1" applyBorder="1" applyAlignment="1" applyProtection="1">
      <alignment horizontal="center" vertical="center" wrapText="1"/>
      <protection hidden="1"/>
    </xf>
    <xf numFmtId="0" fontId="0" fillId="2" borderId="17" xfId="0" applyFill="1" applyBorder="1" applyProtection="1">
      <protection hidden="1"/>
    </xf>
    <xf numFmtId="0" fontId="8" fillId="2" borderId="24" xfId="0" applyFont="1" applyFill="1" applyBorder="1" applyAlignment="1" applyProtection="1">
      <alignment horizontal="center" vertical="center" textRotation="90" wrapText="1"/>
      <protection hidden="1"/>
    </xf>
    <xf numFmtId="0" fontId="8" fillId="2" borderId="25" xfId="0" applyFont="1" applyFill="1" applyBorder="1" applyAlignment="1" applyProtection="1">
      <alignment horizontal="center" vertical="center" textRotation="90" wrapText="1"/>
      <protection hidden="1"/>
    </xf>
    <xf numFmtId="0" fontId="8" fillId="2" borderId="26" xfId="0" applyFont="1" applyFill="1" applyBorder="1" applyAlignment="1" applyProtection="1">
      <alignment horizontal="center" vertical="center" textRotation="90" wrapText="1"/>
      <protection hidden="1"/>
    </xf>
    <xf numFmtId="0" fontId="8" fillId="2" borderId="34" xfId="0" applyFont="1" applyFill="1" applyBorder="1" applyAlignment="1" applyProtection="1">
      <alignment horizontal="center" vertical="center" textRotation="90" wrapText="1"/>
      <protection hidden="1"/>
    </xf>
    <xf numFmtId="0" fontId="8" fillId="2" borderId="35" xfId="0" applyFont="1" applyFill="1" applyBorder="1" applyAlignment="1" applyProtection="1">
      <alignment horizontal="center" vertical="center" textRotation="90" wrapText="1"/>
      <protection hidden="1"/>
    </xf>
    <xf numFmtId="0" fontId="8" fillId="2" borderId="36" xfId="0" applyFont="1" applyFill="1" applyBorder="1" applyAlignment="1" applyProtection="1">
      <alignment horizontal="center" vertical="center" textRotation="90" wrapText="1"/>
      <protection hidden="1"/>
    </xf>
    <xf numFmtId="0" fontId="8" fillId="2" borderId="37" xfId="0" applyFont="1" applyFill="1" applyBorder="1" applyAlignment="1" applyProtection="1">
      <alignment horizontal="center" vertical="center" textRotation="90" wrapText="1"/>
      <protection hidden="1"/>
    </xf>
    <xf numFmtId="0" fontId="8" fillId="2" borderId="18" xfId="0" applyFont="1" applyFill="1" applyBorder="1" applyAlignment="1" applyProtection="1">
      <alignment horizontal="center" vertical="center" textRotation="90" wrapText="1"/>
      <protection hidden="1"/>
    </xf>
    <xf numFmtId="0" fontId="8" fillId="2" borderId="12" xfId="0" applyFont="1" applyFill="1" applyBorder="1" applyAlignment="1" applyProtection="1">
      <alignment horizontal="center" vertical="center" textRotation="90" wrapText="1"/>
      <protection hidden="1"/>
    </xf>
    <xf numFmtId="0" fontId="8" fillId="2" borderId="38" xfId="0" applyFont="1" applyFill="1" applyBorder="1" applyAlignment="1" applyProtection="1">
      <alignment horizontal="center" vertical="center" textRotation="90" wrapText="1"/>
      <protection hidden="1"/>
    </xf>
    <xf numFmtId="0" fontId="8" fillId="2" borderId="5" xfId="0" applyFont="1" applyFill="1" applyBorder="1" applyAlignment="1" applyProtection="1">
      <alignment horizontal="center" vertical="center" textRotation="90" wrapText="1"/>
      <protection hidden="1"/>
    </xf>
    <xf numFmtId="0" fontId="0" fillId="2" borderId="18" xfId="0" applyFill="1" applyBorder="1" applyProtection="1">
      <protection hidden="1"/>
    </xf>
    <xf numFmtId="0" fontId="8" fillId="2" borderId="19" xfId="0" applyFont="1" applyFill="1" applyBorder="1" applyAlignment="1" applyProtection="1">
      <alignment horizontal="center" vertical="center" wrapText="1"/>
      <protection hidden="1"/>
    </xf>
    <xf numFmtId="0" fontId="8" fillId="2" borderId="20" xfId="0" applyFont="1" applyFill="1" applyBorder="1" applyAlignment="1" applyProtection="1">
      <alignment horizontal="center" vertical="center" wrapText="1"/>
      <protection hidden="1"/>
    </xf>
    <xf numFmtId="0" fontId="8" fillId="2" borderId="21" xfId="0" applyFont="1" applyFill="1" applyBorder="1" applyAlignment="1" applyProtection="1">
      <alignment horizontal="center" vertical="center" wrapText="1"/>
      <protection hidden="1"/>
    </xf>
    <xf numFmtId="0" fontId="8" fillId="2" borderId="27" xfId="0" applyFont="1" applyFill="1" applyBorder="1" applyAlignment="1" applyProtection="1">
      <alignment horizontal="center" vertical="center" wrapText="1"/>
      <protection hidden="1"/>
    </xf>
    <xf numFmtId="0" fontId="8" fillId="2" borderId="28" xfId="0" applyFont="1" applyFill="1" applyBorder="1" applyAlignment="1" applyProtection="1">
      <alignment horizontal="center" vertical="center" wrapText="1"/>
      <protection hidden="1"/>
    </xf>
    <xf numFmtId="0" fontId="8" fillId="2" borderId="29" xfId="0" applyFont="1" applyFill="1" applyBorder="1" applyAlignment="1" applyProtection="1">
      <alignment horizontal="center" vertical="center" wrapText="1"/>
      <protection hidden="1"/>
    </xf>
    <xf numFmtId="0" fontId="8" fillId="2" borderId="6" xfId="0" applyFont="1" applyFill="1" applyBorder="1" applyAlignment="1" applyProtection="1">
      <alignment horizontal="center" vertical="center" textRotation="90" wrapText="1"/>
      <protection hidden="1"/>
    </xf>
    <xf numFmtId="0" fontId="0" fillId="2" borderId="30" xfId="0" applyFill="1" applyBorder="1" applyProtection="1">
      <protection hidden="1"/>
    </xf>
    <xf numFmtId="0" fontId="0" fillId="2" borderId="31" xfId="0" applyFill="1" applyBorder="1" applyProtection="1">
      <protection hidden="1"/>
    </xf>
    <xf numFmtId="0" fontId="8" fillId="2" borderId="32" xfId="0" applyFont="1" applyFill="1" applyBorder="1" applyAlignment="1" applyProtection="1">
      <alignment horizontal="center" vertical="center" textRotation="90" wrapText="1"/>
      <protection hidden="1"/>
    </xf>
    <xf numFmtId="0" fontId="8" fillId="2" borderId="4" xfId="0" applyFont="1" applyFill="1" applyBorder="1" applyAlignment="1" applyProtection="1">
      <alignment horizontal="center" vertical="center" textRotation="90" wrapText="1"/>
      <protection hidden="1"/>
    </xf>
    <xf numFmtId="0" fontId="8" fillId="2" borderId="2" xfId="0" applyFont="1" applyFill="1" applyBorder="1" applyAlignment="1" applyProtection="1">
      <alignment horizontal="center" vertical="center" textRotation="90" wrapText="1"/>
      <protection hidden="1"/>
    </xf>
    <xf numFmtId="0" fontId="8" fillId="2" borderId="33" xfId="0" applyFont="1" applyFill="1" applyBorder="1" applyAlignment="1" applyProtection="1">
      <alignment horizontal="center" vertical="center" textRotation="90" wrapText="1"/>
      <protection hidden="1"/>
    </xf>
    <xf numFmtId="0" fontId="8" fillId="2" borderId="30" xfId="0" applyFont="1" applyFill="1" applyBorder="1" applyAlignment="1" applyProtection="1">
      <alignment horizontal="center" vertical="center" textRotation="90" wrapText="1"/>
      <protection hidden="1"/>
    </xf>
    <xf numFmtId="0" fontId="8" fillId="2" borderId="31" xfId="0" applyFont="1" applyFill="1" applyBorder="1" applyAlignment="1" applyProtection="1">
      <alignment horizontal="center" vertical="center" textRotation="90" wrapText="1"/>
      <protection hidden="1"/>
    </xf>
    <xf numFmtId="0" fontId="8" fillId="2" borderId="6" xfId="7" applyFont="1" applyFill="1" applyBorder="1" applyAlignment="1" applyProtection="1">
      <alignment horizontal="center" vertical="center" textRotation="90" wrapText="1"/>
      <protection hidden="1"/>
    </xf>
    <xf numFmtId="0" fontId="1" fillId="2" borderId="30" xfId="7" applyFill="1" applyBorder="1" applyProtection="1">
      <protection hidden="1"/>
    </xf>
    <xf numFmtId="0" fontId="1" fillId="2" borderId="31" xfId="7" applyFill="1" applyBorder="1" applyProtection="1">
      <protection hidden="1"/>
    </xf>
    <xf numFmtId="0" fontId="8" fillId="2" borderId="24" xfId="7" applyFont="1" applyFill="1" applyBorder="1" applyAlignment="1" applyProtection="1">
      <alignment horizontal="center" vertical="center" textRotation="90" wrapText="1"/>
      <protection hidden="1"/>
    </xf>
    <xf numFmtId="0" fontId="8" fillId="2" borderId="25" xfId="7" applyFont="1" applyFill="1" applyBorder="1" applyAlignment="1" applyProtection="1">
      <alignment horizontal="center" vertical="center" textRotation="90" wrapText="1"/>
      <protection hidden="1"/>
    </xf>
    <xf numFmtId="0" fontId="8" fillId="2" borderId="26" xfId="7" applyFont="1" applyFill="1" applyBorder="1" applyAlignment="1" applyProtection="1">
      <alignment horizontal="center" vertical="center" textRotation="90" wrapText="1"/>
      <protection hidden="1"/>
    </xf>
    <xf numFmtId="0" fontId="3" fillId="0" borderId="0" xfId="7" applyFont="1" applyAlignment="1" applyProtection="1">
      <alignment horizontal="right" wrapText="1"/>
      <protection hidden="1"/>
    </xf>
    <xf numFmtId="0" fontId="6" fillId="2" borderId="0" xfId="7" applyFont="1" applyFill="1" applyAlignment="1" applyProtection="1">
      <alignment horizontal="center" vertical="center" wrapText="1"/>
      <protection hidden="1"/>
    </xf>
    <xf numFmtId="0" fontId="7" fillId="2" borderId="0" xfId="7" applyFont="1" applyFill="1" applyAlignment="1" applyProtection="1">
      <alignment horizontal="center" vertical="center" wrapText="1"/>
      <protection hidden="1"/>
    </xf>
    <xf numFmtId="0" fontId="11" fillId="0" borderId="0" xfId="7" applyFont="1" applyBorder="1" applyAlignment="1" applyProtection="1">
      <alignment horizontal="center" vertical="top" wrapText="1"/>
      <protection locked="0" hidden="1"/>
    </xf>
    <xf numFmtId="0" fontId="8" fillId="2" borderId="32" xfId="7" applyFont="1" applyFill="1" applyBorder="1" applyAlignment="1" applyProtection="1">
      <alignment horizontal="center" vertical="center" textRotation="90" wrapText="1"/>
      <protection hidden="1"/>
    </xf>
    <xf numFmtId="0" fontId="8" fillId="2" borderId="4" xfId="7" applyFont="1" applyFill="1" applyBorder="1" applyAlignment="1" applyProtection="1">
      <alignment horizontal="center" vertical="center" textRotation="90" wrapText="1"/>
      <protection hidden="1"/>
    </xf>
    <xf numFmtId="0" fontId="8" fillId="2" borderId="2" xfId="7" applyFont="1" applyFill="1" applyBorder="1" applyAlignment="1" applyProtection="1">
      <alignment horizontal="center" vertical="center" textRotation="90" wrapText="1"/>
      <protection hidden="1"/>
    </xf>
    <xf numFmtId="0" fontId="8" fillId="2" borderId="33" xfId="7" applyFont="1" applyFill="1" applyBorder="1" applyAlignment="1" applyProtection="1">
      <alignment horizontal="center" vertical="center" textRotation="90" wrapText="1"/>
      <protection hidden="1"/>
    </xf>
    <xf numFmtId="0" fontId="8" fillId="2" borderId="5" xfId="7" applyFont="1" applyFill="1" applyBorder="1" applyAlignment="1" applyProtection="1">
      <alignment horizontal="center" vertical="center" textRotation="90" wrapText="1"/>
      <protection hidden="1"/>
    </xf>
    <xf numFmtId="0" fontId="1" fillId="2" borderId="17" xfId="7" applyFill="1" applyBorder="1" applyProtection="1">
      <protection hidden="1"/>
    </xf>
    <xf numFmtId="0" fontId="1" fillId="2" borderId="18" xfId="7" applyFill="1" applyBorder="1" applyProtection="1">
      <protection hidden="1"/>
    </xf>
    <xf numFmtId="0" fontId="8" fillId="2" borderId="19" xfId="7" applyFont="1" applyFill="1" applyBorder="1" applyAlignment="1" applyProtection="1">
      <alignment horizontal="center" vertical="center" wrapText="1"/>
      <protection hidden="1"/>
    </xf>
    <xf numFmtId="0" fontId="8" fillId="2" borderId="20" xfId="7" applyFont="1" applyFill="1" applyBorder="1" applyAlignment="1" applyProtection="1">
      <alignment horizontal="center" vertical="center" wrapText="1"/>
      <protection hidden="1"/>
    </xf>
    <xf numFmtId="0" fontId="8" fillId="2" borderId="21" xfId="7" applyFont="1" applyFill="1" applyBorder="1" applyAlignment="1" applyProtection="1">
      <alignment horizontal="center" vertical="center" wrapText="1"/>
      <protection hidden="1"/>
    </xf>
    <xf numFmtId="0" fontId="8" fillId="2" borderId="30" xfId="7" applyFont="1" applyFill="1" applyBorder="1" applyAlignment="1" applyProtection="1">
      <alignment horizontal="center" vertical="center" textRotation="90" wrapText="1"/>
      <protection hidden="1"/>
    </xf>
    <xf numFmtId="0" fontId="8" fillId="2" borderId="31" xfId="7" applyFont="1" applyFill="1" applyBorder="1" applyAlignment="1" applyProtection="1">
      <alignment horizontal="center" vertical="center" textRotation="90" wrapText="1"/>
      <protection hidden="1"/>
    </xf>
    <xf numFmtId="0" fontId="8" fillId="2" borderId="5" xfId="7" applyFont="1" applyFill="1" applyBorder="1" applyAlignment="1" applyProtection="1">
      <alignment horizontal="center" vertical="center" wrapText="1"/>
      <protection hidden="1"/>
    </xf>
    <xf numFmtId="0" fontId="8" fillId="2" borderId="17" xfId="7" applyFont="1" applyFill="1" applyBorder="1" applyAlignment="1" applyProtection="1">
      <alignment horizontal="center" vertical="center" wrapText="1"/>
      <protection hidden="1"/>
    </xf>
    <xf numFmtId="0" fontId="8" fillId="2" borderId="18" xfId="7" applyFont="1" applyFill="1" applyBorder="1" applyAlignment="1" applyProtection="1">
      <alignment horizontal="center" vertical="center" wrapText="1"/>
      <protection hidden="1"/>
    </xf>
    <xf numFmtId="0" fontId="8" fillId="2" borderId="22" xfId="7" applyFont="1" applyFill="1" applyBorder="1" applyAlignment="1" applyProtection="1">
      <alignment horizontal="center" vertical="center"/>
      <protection hidden="1"/>
    </xf>
    <xf numFmtId="0" fontId="8" fillId="2" borderId="23" xfId="7" applyFont="1" applyFill="1" applyBorder="1" applyAlignment="1" applyProtection="1">
      <alignment horizontal="center" vertical="center"/>
      <protection hidden="1"/>
    </xf>
    <xf numFmtId="0" fontId="8" fillId="2" borderId="39" xfId="7" applyFont="1" applyFill="1" applyBorder="1" applyAlignment="1" applyProtection="1">
      <alignment horizontal="center" vertical="center"/>
      <protection hidden="1"/>
    </xf>
    <xf numFmtId="0" fontId="8" fillId="2" borderId="12" xfId="7" applyFont="1" applyFill="1" applyBorder="1" applyAlignment="1" applyProtection="1">
      <alignment horizontal="center" vertical="center" textRotation="90" wrapText="1"/>
      <protection hidden="1"/>
    </xf>
    <xf numFmtId="0" fontId="8" fillId="2" borderId="38" xfId="7" applyFont="1" applyFill="1" applyBorder="1" applyAlignment="1" applyProtection="1">
      <alignment horizontal="center" vertical="center" textRotation="90" wrapText="1"/>
      <protection hidden="1"/>
    </xf>
    <xf numFmtId="0" fontId="8" fillId="2" borderId="34" xfId="7" applyFont="1" applyFill="1" applyBorder="1" applyAlignment="1" applyProtection="1">
      <alignment horizontal="center" vertical="center" textRotation="90" wrapText="1"/>
      <protection hidden="1"/>
    </xf>
    <xf numFmtId="0" fontId="8" fillId="2" borderId="35" xfId="7" applyFont="1" applyFill="1" applyBorder="1" applyAlignment="1" applyProtection="1">
      <alignment horizontal="center" vertical="center" textRotation="90" wrapText="1"/>
      <protection hidden="1"/>
    </xf>
    <xf numFmtId="0" fontId="8" fillId="2" borderId="36" xfId="7" applyFont="1" applyFill="1" applyBorder="1" applyAlignment="1" applyProtection="1">
      <alignment horizontal="center" vertical="center" textRotation="90" wrapText="1"/>
      <protection hidden="1"/>
    </xf>
    <xf numFmtId="0" fontId="8" fillId="2" borderId="27" xfId="7" applyFont="1" applyFill="1" applyBorder="1" applyAlignment="1" applyProtection="1">
      <alignment horizontal="center" vertical="center" wrapText="1"/>
      <protection hidden="1"/>
    </xf>
    <xf numFmtId="0" fontId="8" fillId="2" borderId="28" xfId="7" applyFont="1" applyFill="1" applyBorder="1" applyAlignment="1" applyProtection="1">
      <alignment horizontal="center" vertical="center" wrapText="1"/>
      <protection hidden="1"/>
    </xf>
    <xf numFmtId="0" fontId="8" fillId="2" borderId="29" xfId="7" applyFont="1" applyFill="1" applyBorder="1" applyAlignment="1" applyProtection="1">
      <alignment horizontal="center" vertical="center" wrapText="1"/>
      <protection hidden="1"/>
    </xf>
    <xf numFmtId="0" fontId="8" fillId="2" borderId="37" xfId="7" applyFont="1" applyFill="1" applyBorder="1" applyAlignment="1" applyProtection="1">
      <alignment horizontal="center" vertical="center" textRotation="90" wrapText="1"/>
      <protection hidden="1"/>
    </xf>
    <xf numFmtId="0" fontId="8" fillId="2" borderId="18" xfId="7" applyFont="1" applyFill="1" applyBorder="1" applyAlignment="1" applyProtection="1">
      <alignment horizontal="center" vertical="center" textRotation="90" wrapText="1"/>
      <protection hidden="1"/>
    </xf>
    <xf numFmtId="0" fontId="0" fillId="2" borderId="30" xfId="0" applyFill="1" applyBorder="1" applyAlignment="1" applyProtection="1">
      <protection hidden="1"/>
    </xf>
    <xf numFmtId="0" fontId="0" fillId="2" borderId="31" xfId="0" applyFill="1" applyBorder="1" applyAlignment="1" applyProtection="1">
      <protection hidden="1"/>
    </xf>
    <xf numFmtId="0" fontId="0" fillId="2" borderId="23" xfId="0" applyFill="1" applyBorder="1" applyAlignment="1" applyProtection="1">
      <protection hidden="1"/>
    </xf>
    <xf numFmtId="0" fontId="0" fillId="2" borderId="17" xfId="0" applyFill="1" applyBorder="1" applyAlignment="1" applyProtection="1">
      <protection hidden="1"/>
    </xf>
    <xf numFmtId="0" fontId="0" fillId="2" borderId="18" xfId="0" applyFill="1" applyBorder="1" applyAlignment="1" applyProtection="1">
      <protection hidden="1"/>
    </xf>
    <xf numFmtId="0" fontId="11" fillId="0" borderId="0" xfId="0" applyFont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right" wrapText="1"/>
      <protection locked="0" hidden="1"/>
    </xf>
    <xf numFmtId="0" fontId="3" fillId="0" borderId="0" xfId="0" applyFont="1" applyAlignment="1" applyProtection="1">
      <alignment horizontal="right" wrapText="1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49" fontId="5" fillId="0" borderId="13" xfId="0" applyNumberFormat="1" applyFont="1" applyBorder="1" applyAlignment="1" applyProtection="1">
      <alignment horizontal="center" vertical="center"/>
      <protection hidden="1"/>
    </xf>
    <xf numFmtId="0" fontId="7" fillId="0" borderId="14" xfId="0" applyFont="1" applyBorder="1" applyAlignment="1" applyProtection="1">
      <alignment horizontal="left"/>
      <protection hidden="1"/>
    </xf>
    <xf numFmtId="0" fontId="2" fillId="0" borderId="14" xfId="0" applyFont="1" applyBorder="1" applyAlignment="1" applyProtection="1">
      <alignment horizontal="center" vertical="justify"/>
      <protection hidden="1"/>
    </xf>
    <xf numFmtId="165" fontId="10" fillId="0" borderId="14" xfId="0" applyNumberFormat="1" applyFont="1" applyBorder="1" applyAlignment="1" applyProtection="1">
      <alignment horizontal="left" vertical="center"/>
      <protection hidden="1"/>
    </xf>
    <xf numFmtId="165" fontId="10" fillId="3" borderId="14" xfId="0" applyNumberFormat="1" applyFont="1" applyFill="1" applyBorder="1" applyAlignment="1" applyProtection="1">
      <alignment horizontal="center" vertical="center"/>
      <protection hidden="1"/>
    </xf>
    <xf numFmtId="0" fontId="20" fillId="0" borderId="40" xfId="18" applyFont="1" applyBorder="1" applyAlignment="1" applyProtection="1">
      <alignment horizontal="center" vertical="center" wrapText="1"/>
      <protection locked="0"/>
    </xf>
    <xf numFmtId="2" fontId="20" fillId="0" borderId="40" xfId="0" applyNumberFormat="1" applyFont="1" applyBorder="1" applyAlignment="1" applyProtection="1">
      <alignment horizontal="center" vertical="center" wrapText="1"/>
      <protection locked="0"/>
    </xf>
    <xf numFmtId="167" fontId="2" fillId="0" borderId="10" xfId="0" applyNumberFormat="1" applyFont="1" applyBorder="1" applyAlignment="1" applyProtection="1">
      <alignment horizontal="center" vertical="center"/>
      <protection locked="0" hidden="1"/>
    </xf>
    <xf numFmtId="2" fontId="2" fillId="0" borderId="10" xfId="0" applyNumberFormat="1" applyFont="1" applyBorder="1" applyAlignment="1" applyProtection="1">
      <alignment vertical="center"/>
      <protection locked="0"/>
    </xf>
    <xf numFmtId="165" fontId="10" fillId="0" borderId="14" xfId="0" applyNumberFormat="1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 applyProtection="1">
      <alignment horizontal="center" vertical="center" wrapText="1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1" fontId="20" fillId="0" borderId="10" xfId="0" applyNumberFormat="1" applyFont="1" applyBorder="1" applyAlignment="1" applyProtection="1">
      <alignment horizontal="center" vertical="center" wrapText="1"/>
      <protection locked="0"/>
    </xf>
  </cellXfs>
  <cellStyles count="19">
    <cellStyle name="Comma" xfId="1" builtinId="3"/>
    <cellStyle name="Comma 2" xfId="2"/>
    <cellStyle name="Comma 2 2" xfId="3"/>
    <cellStyle name="Comma 3" xfId="4"/>
    <cellStyle name="Comma 4" xfId="5"/>
    <cellStyle name="Hyperlink" xfId="6" builtinId="8"/>
    <cellStyle name="Normal" xfId="0" builtinId="0"/>
    <cellStyle name="Normal 2" xfId="7"/>
    <cellStyle name="Normal 3" xfId="8"/>
    <cellStyle name="Normal 4" xfId="18"/>
    <cellStyle name="Обычный 2" xfId="9"/>
    <cellStyle name="Обычный 2 2" xfId="10"/>
    <cellStyle name="Обычный 3" xfId="11"/>
    <cellStyle name="Обычный 3 2" xfId="12"/>
    <cellStyle name="Обычный 4" xfId="13"/>
    <cellStyle name="Финансовый 2" xfId="14"/>
    <cellStyle name="Финансовый 2 2" xfId="15"/>
    <cellStyle name="Финансовый 2 3" xfId="16"/>
    <cellStyle name="Финансовый 3" xfId="17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2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41" Type="http://schemas.openxmlformats.org/officeDocument/2006/relationships/externalLink" Target="externalLinks/externalLink14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584835</xdr:colOff>
      <xdr:row>7</xdr:row>
      <xdr:rowOff>1857375</xdr:rowOff>
    </xdr:from>
    <xdr:to>
      <xdr:col>21</xdr:col>
      <xdr:colOff>925881</xdr:colOff>
      <xdr:row>8</xdr:row>
      <xdr:rowOff>152400</xdr:rowOff>
    </xdr:to>
    <xdr:sp macro="" textlink="">
      <xdr:nvSpPr>
        <xdr:cNvPr id="2" name="TextBox 1"/>
        <xdr:cNvSpPr txBox="1"/>
      </xdr:nvSpPr>
      <xdr:spPr>
        <a:xfrm>
          <a:off x="23545800" y="7400925"/>
          <a:ext cx="34290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/>
            <a:t>*</a:t>
          </a:r>
          <a:endParaRPr lang="ru-RU" sz="1600"/>
        </a:p>
      </xdr:txBody>
    </xdr:sp>
    <xdr:clientData/>
  </xdr:twoCellAnchor>
  <xdr:twoCellAnchor>
    <xdr:from>
      <xdr:col>1</xdr:col>
      <xdr:colOff>2421104</xdr:colOff>
      <xdr:row>31</xdr:row>
      <xdr:rowOff>66524</xdr:rowOff>
    </xdr:from>
    <xdr:to>
      <xdr:col>15</xdr:col>
      <xdr:colOff>40799</xdr:colOff>
      <xdr:row>35</xdr:row>
      <xdr:rowOff>176891</xdr:rowOff>
    </xdr:to>
    <xdr:sp macro="" textlink="">
      <xdr:nvSpPr>
        <xdr:cNvPr id="3" name="TextBox 2"/>
        <xdr:cNvSpPr txBox="1"/>
      </xdr:nvSpPr>
      <xdr:spPr>
        <a:xfrm>
          <a:off x="2714474" y="23126549"/>
          <a:ext cx="14452297" cy="10533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y-AM" sz="1400"/>
            <a:t>*   Զուտ շահույթի բացասական մեծությունը պայմանավորված է ՀՀ պետական դրամաշնորհի հատկացման ժամանակացույցով. քանի որ յուրաքանչյուր ֆինանսական տարվա առաջին կիսամյակին հատկացվելիք գումարները ավելի փոքր են երկրորդ կիսամյակում հատկացվելիք գումարներից՝ հիմնվելով ընկերությունների վճարումների և ոչ թե հաշվեգրված ծախսերի վրա, ապա հաշվեգրման սկզբունքով ծախսերը հաշվառելիս առացանում է զուտ վնաս, որը սակայն տարեկան կտրվածքով կհավասարա</a:t>
          </a:r>
          <a:r>
            <a:rPr lang="en-US" sz="1400"/>
            <a:t>կ</a:t>
          </a:r>
          <a:r>
            <a:rPr lang="hy-AM" sz="1400"/>
            <a:t>շռվի երկրորդ կիսամյակում ստացվելիք դրամաշնորհների գումարների հաշվին</a:t>
          </a:r>
          <a:r>
            <a:rPr lang="hy-AM" sz="1600"/>
            <a:t>:</a:t>
          </a:r>
          <a:endParaRPr lang="en-GB" sz="16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ardar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Lor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Kotayq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Aroxc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Monitoring_2022%20kisamya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Shirak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ownloads\Monitoring_2022_I%20kisamyak%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Syuniq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Vayocdzor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varchapet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Hanrayi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BarcrTexnolog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&#1344;&#1400;&#1379;&#1415;&#1400;&#1408;\&#1344;&#1400;&#1379;&#1415;&#1400;&#1408;_2022&#1385;.%201-&#1387;&#1398;%20&#1391;&#1387;&#1405;&#1377;&#1396;&#1397;&#1377;&#1391;_03.08.2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Qaxaviacia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Qaxaqapetaran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Jrayi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krtutyu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pashtpanutyun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Shrjak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Armavir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AragatsotniMarz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ovadmin\Desktop\AmpopHavelvac%2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rduhi%20Safaryan\Desktop\&#1396;&#1400;&#1398;&#1387;&#1407;&#1400;&#1408;&#1387;&#1398;&#1379;%202022%201-&#1387;&#1398;%20&#1391;&#1387;&#1405;&#1377;&#1396;&#1397;&#1377;&#1391;\Gexarquniq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/>
      <sheetData sheetId="1"/>
      <sheetData sheetId="2"/>
      <sheetData sheetId="3">
        <row r="14">
          <cell r="C14">
            <v>196431.1</v>
          </cell>
        </row>
        <row r="15">
          <cell r="C15">
            <v>196431.1</v>
          </cell>
        </row>
        <row r="42">
          <cell r="C42">
            <v>187853.8</v>
          </cell>
        </row>
        <row r="43">
          <cell r="C43">
            <v>187853.8</v>
          </cell>
        </row>
        <row r="77">
          <cell r="C77">
            <v>7033.4</v>
          </cell>
        </row>
      </sheetData>
      <sheetData sheetId="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ՎԱՆԱՁՈՐԻ ԲԿ"/>
      <sheetName val="ՀՆԴ"/>
      <sheetName val="1պոլ"/>
      <sheetName val="Գուգարք"/>
      <sheetName val="3պոլ"/>
      <sheetName val="5պոլ"/>
      <sheetName val="ՍՊԻՏԱԿ"/>
      <sheetName val="ՏԱՇԻՐ"/>
      <sheetName val="ՍՏԵՓԱՆԱՎԱՆ"/>
      <sheetName val="ԱԼԱՎԵՐԴԻ"/>
      <sheetName val="ԱԽԹԱԼԱ"/>
      <sheetName val="ԹՈՒՄԱՆՅԱՆ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5">
          <cell r="C15">
            <v>66776.599999999991</v>
          </cell>
        </row>
      </sheetData>
      <sheetData sheetId="5">
        <row r="15">
          <cell r="C15">
            <v>275497</v>
          </cell>
        </row>
      </sheetData>
      <sheetData sheetId="6">
        <row r="15">
          <cell r="C15">
            <v>158849.09999999998</v>
          </cell>
        </row>
      </sheetData>
      <sheetData sheetId="7">
        <row r="15">
          <cell r="C15">
            <v>178955.09999999998</v>
          </cell>
        </row>
      </sheetData>
      <sheetData sheetId="8">
        <row r="15">
          <cell r="C15">
            <v>97684.800000000003</v>
          </cell>
        </row>
      </sheetData>
      <sheetData sheetId="9">
        <row r="15">
          <cell r="C15">
            <v>944406.7</v>
          </cell>
        </row>
      </sheetData>
      <sheetData sheetId="10">
        <row r="15">
          <cell r="C15">
            <v>187607.9</v>
          </cell>
        </row>
      </sheetData>
      <sheetData sheetId="11" refreshError="1"/>
      <sheetData sheetId="12">
        <row r="15">
          <cell r="C15">
            <v>262436</v>
          </cell>
        </row>
      </sheetData>
      <sheetData sheetId="13">
        <row r="15">
          <cell r="C15">
            <v>13154.199999999999</v>
          </cell>
        </row>
      </sheetData>
      <sheetData sheetId="14">
        <row r="15">
          <cell r="C15">
            <v>7700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ՎԵԼՎԱԾ 5"/>
      <sheetName val="ՀԱՇՎԱՐԿԱՅԻՆ ԱՂՅՈՒՍԱԿ"/>
      <sheetName val="Աբովյանի ԲԿ"/>
      <sheetName val="Աբովյանի Ծննդատուն"/>
      <sheetName val="Հրազդանի ԲԿ"/>
      <sheetName val="Չարենցավանի ԲԿ"/>
      <sheetName val="Նաիրի ԲԿ"/>
      <sheetName val="ՆորՀաճն"/>
      <sheetName val="Ծաղկաձորի ԲԱ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C14">
            <v>682803</v>
          </cell>
        </row>
        <row r="15">
          <cell r="C15">
            <v>580676</v>
          </cell>
        </row>
        <row r="42">
          <cell r="C42">
            <v>673487</v>
          </cell>
        </row>
        <row r="43">
          <cell r="C43">
            <v>673487</v>
          </cell>
        </row>
        <row r="77">
          <cell r="C77">
            <v>7639</v>
          </cell>
        </row>
      </sheetData>
      <sheetData sheetId="5">
        <row r="14">
          <cell r="C14">
            <v>141260</v>
          </cell>
        </row>
        <row r="15">
          <cell r="C15">
            <v>141030.39999999999</v>
          </cell>
        </row>
        <row r="42">
          <cell r="C42">
            <v>141090</v>
          </cell>
        </row>
        <row r="43">
          <cell r="C43">
            <v>141090</v>
          </cell>
        </row>
        <row r="77">
          <cell r="C77">
            <v>170</v>
          </cell>
        </row>
      </sheetData>
      <sheetData sheetId="6">
        <row r="14">
          <cell r="C14">
            <v>649223.30000000005</v>
          </cell>
        </row>
        <row r="15">
          <cell r="C15">
            <v>541783.30000000005</v>
          </cell>
        </row>
        <row r="42">
          <cell r="C42">
            <v>653113.5</v>
          </cell>
        </row>
        <row r="43">
          <cell r="C43">
            <v>653113.5</v>
          </cell>
        </row>
        <row r="77">
          <cell r="C77">
            <v>-3890.2</v>
          </cell>
        </row>
      </sheetData>
      <sheetData sheetId="7">
        <row r="14">
          <cell r="C14">
            <v>285207</v>
          </cell>
        </row>
        <row r="15">
          <cell r="C15">
            <v>253893</v>
          </cell>
        </row>
        <row r="42">
          <cell r="C42">
            <v>272767</v>
          </cell>
        </row>
        <row r="43">
          <cell r="C43">
            <v>244573</v>
          </cell>
        </row>
        <row r="77">
          <cell r="C77">
            <v>12440</v>
          </cell>
        </row>
      </sheetData>
      <sheetData sheetId="8">
        <row r="14">
          <cell r="C14">
            <v>314313</v>
          </cell>
        </row>
        <row r="15">
          <cell r="C15">
            <v>241797</v>
          </cell>
        </row>
        <row r="42">
          <cell r="C42">
            <v>305582</v>
          </cell>
        </row>
        <row r="43">
          <cell r="C43">
            <v>230928</v>
          </cell>
        </row>
        <row r="77">
          <cell r="C77">
            <v>8731</v>
          </cell>
        </row>
      </sheetData>
      <sheetData sheetId="9">
        <row r="14">
          <cell r="C14">
            <v>118860</v>
          </cell>
        </row>
        <row r="15">
          <cell r="C15">
            <v>81897</v>
          </cell>
        </row>
        <row r="42">
          <cell r="C42">
            <v>116688</v>
          </cell>
        </row>
        <row r="43">
          <cell r="C43">
            <v>79725</v>
          </cell>
        </row>
        <row r="77">
          <cell r="C77">
            <v>1781</v>
          </cell>
        </row>
      </sheetData>
      <sheetData sheetId="10">
        <row r="14">
          <cell r="C14">
            <v>6575.8</v>
          </cell>
        </row>
        <row r="15">
          <cell r="C15">
            <v>6575.8</v>
          </cell>
        </row>
        <row r="42">
          <cell r="C42">
            <v>6549.2000000000007</v>
          </cell>
        </row>
        <row r="43">
          <cell r="C43">
            <v>6549.2000000000007</v>
          </cell>
        </row>
        <row r="77">
          <cell r="C77">
            <v>21.8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Արյունաբան"/>
      <sheetName val="Դեղեր"/>
      <sheetName val="Ինֆեկց"/>
      <sheetName val="ՀԱՊԱԿ"/>
      <sheetName val="Սևան"/>
      <sheetName val="Ազգինստիտ"/>
      <sheetName val="ԳրիգորԼուսավոր"/>
      <sheetName val="Կախվածություններ"/>
      <sheetName val="Ավան"/>
      <sheetName val="Բերդի ԲԿ"/>
      <sheetName val="Մաշկաբան"/>
      <sheetName val="Նևրոզներ"/>
      <sheetName val="Ուռուցքաբ"/>
      <sheetName val="Այրվածք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3196234.85</v>
          </cell>
        </row>
        <row r="15">
          <cell r="C15">
            <v>1007238</v>
          </cell>
        </row>
        <row r="42">
          <cell r="C42">
            <v>3446499.5300000003</v>
          </cell>
        </row>
        <row r="43">
          <cell r="C43">
            <v>3289711.5300000003</v>
          </cell>
        </row>
        <row r="77">
          <cell r="C77">
            <v>-250264.68000000017</v>
          </cell>
        </row>
      </sheetData>
      <sheetData sheetId="4">
        <row r="14">
          <cell r="C14">
            <v>367705</v>
          </cell>
        </row>
        <row r="15">
          <cell r="C15">
            <v>357057</v>
          </cell>
        </row>
        <row r="42">
          <cell r="C42">
            <v>403171</v>
          </cell>
        </row>
        <row r="43">
          <cell r="C43">
            <v>279433</v>
          </cell>
        </row>
        <row r="77">
          <cell r="C77">
            <v>-35466</v>
          </cell>
        </row>
      </sheetData>
      <sheetData sheetId="5">
        <row r="14">
          <cell r="C14">
            <v>1377396</v>
          </cell>
        </row>
        <row r="15">
          <cell r="C15">
            <v>860649</v>
          </cell>
        </row>
        <row r="42">
          <cell r="C42">
            <v>1191929</v>
          </cell>
        </row>
        <row r="43">
          <cell r="C43">
            <v>1174920</v>
          </cell>
        </row>
        <row r="77">
          <cell r="C77">
            <v>185467</v>
          </cell>
        </row>
      </sheetData>
      <sheetData sheetId="6">
        <row r="14">
          <cell r="C14">
            <v>517882</v>
          </cell>
        </row>
        <row r="15">
          <cell r="C15">
            <v>513243</v>
          </cell>
        </row>
        <row r="42">
          <cell r="C42">
            <v>477989</v>
          </cell>
        </row>
        <row r="43">
          <cell r="C43">
            <v>477989</v>
          </cell>
        </row>
        <row r="77">
          <cell r="C77">
            <v>39893</v>
          </cell>
        </row>
      </sheetData>
      <sheetData sheetId="7">
        <row r="14">
          <cell r="C14">
            <v>357918</v>
          </cell>
        </row>
        <row r="15">
          <cell r="C15">
            <v>352246</v>
          </cell>
        </row>
        <row r="42">
          <cell r="C42">
            <v>347378</v>
          </cell>
        </row>
        <row r="43">
          <cell r="C43">
            <v>315822</v>
          </cell>
        </row>
        <row r="77">
          <cell r="C77">
            <v>10540</v>
          </cell>
        </row>
      </sheetData>
      <sheetData sheetId="8">
        <row r="14">
          <cell r="C14">
            <v>650959</v>
          </cell>
        </row>
        <row r="15">
          <cell r="C15">
            <v>501661</v>
          </cell>
        </row>
        <row r="42">
          <cell r="C42">
            <v>629023</v>
          </cell>
        </row>
        <row r="43">
          <cell r="C43">
            <v>488688</v>
          </cell>
        </row>
        <row r="77">
          <cell r="C77">
            <v>21936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296554.90000000002</v>
          </cell>
        </row>
        <row r="15">
          <cell r="C15">
            <v>254234.8</v>
          </cell>
        </row>
        <row r="42">
          <cell r="C42">
            <v>272047.90000000002</v>
          </cell>
        </row>
        <row r="43">
          <cell r="C43">
            <v>264128.90000000002</v>
          </cell>
        </row>
        <row r="77">
          <cell r="C77">
            <v>24507</v>
          </cell>
        </row>
      </sheetData>
      <sheetData sheetId="11">
        <row r="14">
          <cell r="C14">
            <v>354241.8</v>
          </cell>
        </row>
        <row r="15">
          <cell r="C15">
            <v>322708</v>
          </cell>
        </row>
        <row r="42">
          <cell r="C42">
            <v>336911.3</v>
          </cell>
        </row>
        <row r="43">
          <cell r="C43">
            <v>305377.5</v>
          </cell>
        </row>
        <row r="77">
          <cell r="C77">
            <v>17330.5</v>
          </cell>
        </row>
      </sheetData>
      <sheetData sheetId="12">
        <row r="14">
          <cell r="C14">
            <v>190394</v>
          </cell>
        </row>
        <row r="15">
          <cell r="C15">
            <v>169281</v>
          </cell>
        </row>
        <row r="42">
          <cell r="C42">
            <v>193235.6</v>
          </cell>
        </row>
        <row r="43">
          <cell r="C43">
            <v>193235.6</v>
          </cell>
        </row>
        <row r="77">
          <cell r="C77">
            <v>-2841.6000000000058</v>
          </cell>
        </row>
      </sheetData>
      <sheetData sheetId="13">
        <row r="14">
          <cell r="C14">
            <v>261719</v>
          </cell>
        </row>
        <row r="15">
          <cell r="C15">
            <v>255187</v>
          </cell>
        </row>
        <row r="42">
          <cell r="C42">
            <v>239589</v>
          </cell>
        </row>
        <row r="43">
          <cell r="C43">
            <v>239589</v>
          </cell>
        </row>
        <row r="77">
          <cell r="C77">
            <v>22130</v>
          </cell>
        </row>
      </sheetData>
      <sheetData sheetId="14">
        <row r="14">
          <cell r="C14">
            <v>60285</v>
          </cell>
        </row>
        <row r="15">
          <cell r="C15">
            <v>59830</v>
          </cell>
        </row>
        <row r="42">
          <cell r="C42">
            <v>68924</v>
          </cell>
        </row>
        <row r="43">
          <cell r="C43">
            <v>68924</v>
          </cell>
        </row>
        <row r="77">
          <cell r="C77">
            <v>-8639</v>
          </cell>
        </row>
      </sheetData>
      <sheetData sheetId="15">
        <row r="14">
          <cell r="C14">
            <v>3136082</v>
          </cell>
        </row>
        <row r="15">
          <cell r="C15">
            <v>2500346</v>
          </cell>
        </row>
        <row r="42">
          <cell r="C42">
            <v>3013734</v>
          </cell>
        </row>
        <row r="43">
          <cell r="C43">
            <v>2997181</v>
          </cell>
        </row>
        <row r="77">
          <cell r="C77">
            <v>122348</v>
          </cell>
        </row>
      </sheetData>
      <sheetData sheetId="16">
        <row r="14">
          <cell r="C14">
            <v>479318</v>
          </cell>
        </row>
        <row r="15">
          <cell r="C15">
            <v>457905</v>
          </cell>
        </row>
        <row r="42">
          <cell r="C42">
            <v>519856</v>
          </cell>
        </row>
        <row r="43">
          <cell r="C43">
            <v>519856</v>
          </cell>
        </row>
        <row r="77">
          <cell r="C77">
            <v>-40538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ՇՎԱՐԿԱՅԻՆ ԱՂՅՈՒՍԱԿ"/>
      <sheetName val="Ցանկ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Sheet17"/>
    </sheetNames>
    <sheetDataSet>
      <sheetData sheetId="0" refreshError="1"/>
      <sheetData sheetId="1" refreshError="1"/>
      <sheetData sheetId="2" refreshError="1"/>
      <sheetData sheetId="3" refreshError="1">
        <row r="15">
          <cell r="C15">
            <v>1169051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Ցանկ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C14">
            <v>1239143</v>
          </cell>
        </row>
        <row r="15">
          <cell r="C15">
            <v>1169051</v>
          </cell>
        </row>
        <row r="42">
          <cell r="C42">
            <v>1273745</v>
          </cell>
        </row>
        <row r="43">
          <cell r="C43">
            <v>1156398</v>
          </cell>
        </row>
        <row r="77">
          <cell r="C77">
            <v>-34602</v>
          </cell>
        </row>
      </sheetData>
      <sheetData sheetId="5">
        <row r="14">
          <cell r="C14">
            <v>308564</v>
          </cell>
        </row>
        <row r="15">
          <cell r="C15">
            <v>288968</v>
          </cell>
        </row>
        <row r="42">
          <cell r="C42">
            <v>341056</v>
          </cell>
        </row>
        <row r="43">
          <cell r="C43">
            <v>263802</v>
          </cell>
        </row>
        <row r="77">
          <cell r="C77">
            <v>-32492</v>
          </cell>
        </row>
      </sheetData>
      <sheetData sheetId="6">
        <row r="14">
          <cell r="C14">
            <v>101745.8</v>
          </cell>
        </row>
        <row r="15">
          <cell r="C15">
            <v>97931.8</v>
          </cell>
        </row>
        <row r="42">
          <cell r="C42">
            <v>101282.90000000001</v>
          </cell>
        </row>
        <row r="43">
          <cell r="C43">
            <v>97468.900000000009</v>
          </cell>
        </row>
        <row r="77">
          <cell r="C77">
            <v>379.5</v>
          </cell>
        </row>
      </sheetData>
      <sheetData sheetId="7">
        <row r="14">
          <cell r="C14">
            <v>92812.9</v>
          </cell>
        </row>
        <row r="15">
          <cell r="C15">
            <v>61807.9</v>
          </cell>
        </row>
        <row r="42">
          <cell r="C42">
            <v>91685.6</v>
          </cell>
        </row>
        <row r="43">
          <cell r="C43">
            <v>91685.6</v>
          </cell>
        </row>
        <row r="77">
          <cell r="C77">
            <v>924.3</v>
          </cell>
        </row>
      </sheetData>
      <sheetData sheetId="8">
        <row r="14">
          <cell r="C14">
            <v>171850</v>
          </cell>
        </row>
        <row r="15">
          <cell r="C15">
            <v>113245</v>
          </cell>
        </row>
        <row r="42">
          <cell r="C42">
            <v>168123</v>
          </cell>
        </row>
        <row r="43">
          <cell r="C43">
            <v>159809</v>
          </cell>
        </row>
        <row r="77">
          <cell r="C77">
            <v>3727</v>
          </cell>
        </row>
      </sheetData>
      <sheetData sheetId="9">
        <row r="14">
          <cell r="C14">
            <v>132190</v>
          </cell>
        </row>
        <row r="15">
          <cell r="C15">
            <v>83172</v>
          </cell>
        </row>
        <row r="42">
          <cell r="C42">
            <v>132187</v>
          </cell>
        </row>
        <row r="43">
          <cell r="C43">
            <v>132187</v>
          </cell>
        </row>
        <row r="77">
          <cell r="C77">
            <v>2.4</v>
          </cell>
        </row>
      </sheetData>
      <sheetData sheetId="10">
        <row r="14">
          <cell r="C14">
            <v>201252.2</v>
          </cell>
        </row>
        <row r="15">
          <cell r="C15">
            <v>121753.90000000001</v>
          </cell>
        </row>
        <row r="42">
          <cell r="C42">
            <v>201189.80000000002</v>
          </cell>
        </row>
        <row r="43">
          <cell r="C43">
            <v>120458.30000000002</v>
          </cell>
        </row>
        <row r="77">
          <cell r="C77">
            <v>51.2</v>
          </cell>
        </row>
      </sheetData>
      <sheetData sheetId="11">
        <row r="14">
          <cell r="C14">
            <v>215168.5</v>
          </cell>
        </row>
        <row r="15">
          <cell r="C15">
            <v>140456.5</v>
          </cell>
        </row>
        <row r="42">
          <cell r="C42">
            <v>215118.8</v>
          </cell>
        </row>
        <row r="43">
          <cell r="C43">
            <v>140229</v>
          </cell>
        </row>
        <row r="77">
          <cell r="C77">
            <v>49.700000000011642</v>
          </cell>
        </row>
      </sheetData>
      <sheetData sheetId="12">
        <row r="14">
          <cell r="C14">
            <v>153181</v>
          </cell>
        </row>
        <row r="15">
          <cell r="C15">
            <v>91462</v>
          </cell>
        </row>
        <row r="42">
          <cell r="C42">
            <v>158457</v>
          </cell>
        </row>
        <row r="43">
          <cell r="C43">
            <v>130148</v>
          </cell>
        </row>
        <row r="77">
          <cell r="C77">
            <v>-5276</v>
          </cell>
        </row>
      </sheetData>
      <sheetData sheetId="13">
        <row r="14">
          <cell r="C14">
            <v>109885.5</v>
          </cell>
        </row>
        <row r="15">
          <cell r="C15">
            <v>109885.5</v>
          </cell>
        </row>
        <row r="42">
          <cell r="C42">
            <v>124820</v>
          </cell>
        </row>
        <row r="43">
          <cell r="C43">
            <v>124820</v>
          </cell>
        </row>
        <row r="77">
          <cell r="C77">
            <v>-14934.5</v>
          </cell>
        </row>
      </sheetData>
      <sheetData sheetId="14">
        <row r="14">
          <cell r="C14">
            <v>148331</v>
          </cell>
        </row>
        <row r="15">
          <cell r="C15">
            <v>118494</v>
          </cell>
        </row>
        <row r="42">
          <cell r="C42">
            <v>148246</v>
          </cell>
        </row>
        <row r="43">
          <cell r="C43">
            <v>118483</v>
          </cell>
        </row>
        <row r="77">
          <cell r="C77">
            <v>69</v>
          </cell>
        </row>
      </sheetData>
      <sheetData sheetId="15">
        <row r="14">
          <cell r="C14">
            <v>114325.3</v>
          </cell>
        </row>
        <row r="15">
          <cell r="C15">
            <v>75322.600000000006</v>
          </cell>
        </row>
        <row r="42">
          <cell r="C42">
            <v>115253.79999999999</v>
          </cell>
        </row>
        <row r="43">
          <cell r="C43">
            <v>76251.099999999991</v>
          </cell>
        </row>
        <row r="77">
          <cell r="C77">
            <v>-928.49999999998545</v>
          </cell>
        </row>
      </sheetData>
      <sheetData sheetId="16">
        <row r="14">
          <cell r="C14">
            <v>249696.50000000003</v>
          </cell>
        </row>
        <row r="15">
          <cell r="C15">
            <v>198889.30000000002</v>
          </cell>
        </row>
        <row r="42">
          <cell r="C42">
            <v>248971.27999999997</v>
          </cell>
        </row>
        <row r="43">
          <cell r="C43">
            <v>198650.47999999998</v>
          </cell>
        </row>
        <row r="77">
          <cell r="C77">
            <v>594.70000000000005</v>
          </cell>
        </row>
      </sheetData>
      <sheetData sheetId="17">
        <row r="14">
          <cell r="C14">
            <v>77672.999999999985</v>
          </cell>
        </row>
        <row r="15">
          <cell r="C15">
            <v>75670.099999999991</v>
          </cell>
        </row>
        <row r="42">
          <cell r="C42">
            <v>84808.299999999988</v>
          </cell>
        </row>
        <row r="43">
          <cell r="C43">
            <v>82805.399999999994</v>
          </cell>
        </row>
        <row r="77">
          <cell r="C77">
            <v>-7135.4000000000087</v>
          </cell>
        </row>
      </sheetData>
      <sheetData sheetId="18">
        <row r="14">
          <cell r="C14">
            <v>36646.9</v>
          </cell>
        </row>
        <row r="15">
          <cell r="C15">
            <v>36578.5</v>
          </cell>
        </row>
        <row r="42">
          <cell r="C42">
            <v>36414.9</v>
          </cell>
        </row>
        <row r="43">
          <cell r="C43">
            <v>36414.9</v>
          </cell>
        </row>
        <row r="77">
          <cell r="C77">
            <v>41.7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ՇՎԱՐԿԱՅԻՆ ԱՂՅՈՒՍԱԿ"/>
      <sheetName val="Ցանկ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Sheet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4">
          <cell r="C14">
            <v>215168.5</v>
          </cell>
        </row>
        <row r="22">
          <cell r="C22">
            <v>18.8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Գորիսի ԲԿ"/>
      <sheetName val="Կապանի ԲԿ"/>
      <sheetName val="Մեղրու ՏԲԿ"/>
      <sheetName val="Սիսիանի ԲԿ"/>
      <sheetName val="Սյունիքի մարզ.նյարդահոգ.դիսպ."/>
      <sheetName val="Քաջարանի ԲԿ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540992.70000000007</v>
          </cell>
        </row>
        <row r="15">
          <cell r="C15">
            <v>505282.4</v>
          </cell>
        </row>
        <row r="42">
          <cell r="C42">
            <v>537933</v>
          </cell>
        </row>
        <row r="43">
          <cell r="C43">
            <v>510419</v>
          </cell>
        </row>
        <row r="77">
          <cell r="C77">
            <v>2508.9</v>
          </cell>
        </row>
      </sheetData>
      <sheetData sheetId="4">
        <row r="14">
          <cell r="C14">
            <v>648536.20000000007</v>
          </cell>
        </row>
        <row r="15">
          <cell r="C15">
            <v>430016.4</v>
          </cell>
        </row>
        <row r="42">
          <cell r="C42">
            <v>655026</v>
          </cell>
        </row>
        <row r="43">
          <cell r="C43">
            <v>589053</v>
          </cell>
        </row>
        <row r="77">
          <cell r="C77">
            <v>-6489.8</v>
          </cell>
        </row>
      </sheetData>
      <sheetData sheetId="5">
        <row r="14">
          <cell r="C14">
            <v>140607</v>
          </cell>
        </row>
        <row r="15">
          <cell r="C15">
            <v>127273</v>
          </cell>
        </row>
        <row r="42">
          <cell r="C42">
            <v>141492</v>
          </cell>
        </row>
        <row r="43">
          <cell r="C43">
            <v>141492</v>
          </cell>
        </row>
        <row r="77">
          <cell r="C77">
            <v>-885</v>
          </cell>
        </row>
      </sheetData>
      <sheetData sheetId="6">
        <row r="14">
          <cell r="C14">
            <v>219290</v>
          </cell>
        </row>
        <row r="15">
          <cell r="C15">
            <v>219288</v>
          </cell>
        </row>
        <row r="42">
          <cell r="C42">
            <v>232845.10000000003</v>
          </cell>
        </row>
        <row r="43">
          <cell r="C43">
            <v>232845.10000000003</v>
          </cell>
        </row>
        <row r="77">
          <cell r="C77">
            <v>-13555.100000000035</v>
          </cell>
        </row>
      </sheetData>
      <sheetData sheetId="7">
        <row r="14">
          <cell r="C14">
            <v>103881.1</v>
          </cell>
        </row>
        <row r="15">
          <cell r="C15">
            <v>102814.8</v>
          </cell>
        </row>
        <row r="42">
          <cell r="C42">
            <v>111691.69999999998</v>
          </cell>
        </row>
        <row r="43">
          <cell r="C43">
            <v>95627.699999999983</v>
          </cell>
        </row>
        <row r="77">
          <cell r="C77">
            <v>-7810.5999999999767</v>
          </cell>
        </row>
      </sheetData>
      <sheetData sheetId="8">
        <row r="14">
          <cell r="C14">
            <v>193138.90000000002</v>
          </cell>
        </row>
        <row r="15">
          <cell r="C15">
            <v>145869.1</v>
          </cell>
        </row>
        <row r="42">
          <cell r="C42">
            <v>174904.7</v>
          </cell>
        </row>
        <row r="43">
          <cell r="C43">
            <v>170073.2</v>
          </cell>
        </row>
        <row r="77">
          <cell r="C77">
            <v>18234.2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Եղեգնաձորի ԲԿ"/>
      <sheetName val="Վայքի ԲՄ"/>
      <sheetName val="Ջերմուկի ԱԿ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249390.6</v>
          </cell>
        </row>
        <row r="15">
          <cell r="C15">
            <v>230783.1</v>
          </cell>
        </row>
        <row r="42">
          <cell r="C42">
            <v>249268.4</v>
          </cell>
        </row>
        <row r="43">
          <cell r="C43">
            <v>222689</v>
          </cell>
        </row>
        <row r="77">
          <cell r="C77">
            <v>97.76</v>
          </cell>
        </row>
      </sheetData>
      <sheetData sheetId="4">
        <row r="14">
          <cell r="C14">
            <v>148624</v>
          </cell>
        </row>
        <row r="15">
          <cell r="C15">
            <v>148624</v>
          </cell>
        </row>
        <row r="42">
          <cell r="C42">
            <v>148504</v>
          </cell>
        </row>
        <row r="43">
          <cell r="C43">
            <v>148504</v>
          </cell>
        </row>
        <row r="77">
          <cell r="C77">
            <v>96</v>
          </cell>
        </row>
      </sheetData>
      <sheetData sheetId="5">
        <row r="14">
          <cell r="C14">
            <v>50501</v>
          </cell>
        </row>
        <row r="15">
          <cell r="C15">
            <v>50501</v>
          </cell>
        </row>
        <row r="42">
          <cell r="C42">
            <v>50501</v>
          </cell>
        </row>
        <row r="43">
          <cell r="C43">
            <v>48316</v>
          </cell>
        </row>
        <row r="77">
          <cell r="C77">
            <v>0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Արմենպրես"/>
      <sheetName val="Էկենգ"/>
      <sheetName val="Պետակ. հետաքրքրությունների Ֆոնդ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88642.299999999988</v>
          </cell>
        </row>
        <row r="15">
          <cell r="C15">
            <v>25358.6</v>
          </cell>
        </row>
        <row r="42">
          <cell r="C42">
            <v>132496.59999999998</v>
          </cell>
        </row>
        <row r="43">
          <cell r="C43">
            <v>126379.09999999998</v>
          </cell>
        </row>
        <row r="77">
          <cell r="C77">
            <v>-43854.3</v>
          </cell>
        </row>
      </sheetData>
      <sheetData sheetId="4">
        <row r="14">
          <cell r="C14">
            <v>298046</v>
          </cell>
        </row>
        <row r="15">
          <cell r="C15">
            <v>233632</v>
          </cell>
        </row>
        <row r="42">
          <cell r="C42">
            <v>258928</v>
          </cell>
        </row>
        <row r="43">
          <cell r="C43">
            <v>186085</v>
          </cell>
        </row>
        <row r="77">
          <cell r="C77">
            <v>39118</v>
          </cell>
        </row>
      </sheetData>
      <sheetData sheetId="5">
        <row r="14">
          <cell r="C14">
            <v>971825</v>
          </cell>
        </row>
        <row r="15">
          <cell r="C15">
            <v>778345</v>
          </cell>
        </row>
        <row r="42">
          <cell r="C42">
            <v>1214656</v>
          </cell>
        </row>
        <row r="43">
          <cell r="C43">
            <v>899907</v>
          </cell>
        </row>
        <row r="77">
          <cell r="C77">
            <v>-242831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Հանրային հեռուստաընկերություն"/>
      <sheetName val="Հանրային ռադիոընկերություն"/>
      <sheetName val="Հոգևոր-Մշակութային ՀԸ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3254531</v>
          </cell>
        </row>
        <row r="15">
          <cell r="C15">
            <v>3241052</v>
          </cell>
        </row>
        <row r="42">
          <cell r="C42">
            <v>3030788</v>
          </cell>
        </row>
        <row r="43">
          <cell r="C43">
            <v>3030788</v>
          </cell>
        </row>
        <row r="77">
          <cell r="C77">
            <v>223743</v>
          </cell>
        </row>
      </sheetData>
      <sheetData sheetId="4">
        <row r="14">
          <cell r="C14">
            <v>418849</v>
          </cell>
        </row>
        <row r="15">
          <cell r="C15">
            <v>400835</v>
          </cell>
        </row>
        <row r="42">
          <cell r="C42">
            <v>447689</v>
          </cell>
        </row>
        <row r="43">
          <cell r="C43">
            <v>447360</v>
          </cell>
        </row>
        <row r="77">
          <cell r="C77">
            <v>-28840</v>
          </cell>
        </row>
      </sheetData>
      <sheetData sheetId="5">
        <row r="14">
          <cell r="C14">
            <v>87027</v>
          </cell>
        </row>
        <row r="15">
          <cell r="C15">
            <v>87027</v>
          </cell>
        </row>
        <row r="42">
          <cell r="C42">
            <v>90893</v>
          </cell>
        </row>
        <row r="43">
          <cell r="C43">
            <v>90893</v>
          </cell>
        </row>
        <row r="77">
          <cell r="C77">
            <v>-3866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Лист2"/>
      <sheetName val="Հայաստանի հեռուստատես. և ռադիո."/>
      <sheetName val="Պատնեշ"/>
      <sheetName val="Լազերային տեխնիկա"/>
      <sheetName val="Հայփոստ"/>
      <sheetName val="Հատուկ կապ"/>
      <sheetName val="Գեոկոսմոս "/>
      <sheetName val="Երևանի մաթեմատիկական մեքենան."/>
      <sheetName val="Չարենցավանի հաստոց"/>
      <sheetName val="Գառնի-Լեռ"/>
      <sheetName val="Արմկոսմոս"/>
      <sheetName val="Sheet2"/>
      <sheetName val="Sheet3"/>
      <sheetName val="Sheet4"/>
      <sheetName val="Лист1"/>
    </sheetNames>
    <sheetDataSet>
      <sheetData sheetId="0"/>
      <sheetData sheetId="1"/>
      <sheetData sheetId="2"/>
      <sheetData sheetId="3"/>
      <sheetData sheetId="4">
        <row r="14">
          <cell r="C14">
            <v>727584</v>
          </cell>
        </row>
        <row r="15">
          <cell r="C15">
            <v>625879</v>
          </cell>
        </row>
        <row r="42">
          <cell r="C42">
            <v>633929</v>
          </cell>
        </row>
        <row r="43">
          <cell r="C43">
            <v>621498</v>
          </cell>
        </row>
        <row r="77">
          <cell r="C77">
            <v>93655</v>
          </cell>
        </row>
      </sheetData>
      <sheetData sheetId="5">
        <row r="14">
          <cell r="C14">
            <v>44344</v>
          </cell>
        </row>
        <row r="15">
          <cell r="C15">
            <v>34664</v>
          </cell>
        </row>
        <row r="42">
          <cell r="C42">
            <v>66566</v>
          </cell>
        </row>
        <row r="43">
          <cell r="C43">
            <v>34324</v>
          </cell>
        </row>
        <row r="77">
          <cell r="C77">
            <v>-22222</v>
          </cell>
        </row>
      </sheetData>
      <sheetData sheetId="6">
        <row r="14">
          <cell r="C14">
            <v>115</v>
          </cell>
        </row>
        <row r="15">
          <cell r="C15">
            <v>113.8</v>
          </cell>
        </row>
        <row r="42">
          <cell r="C42">
            <v>16112.199999999999</v>
          </cell>
        </row>
        <row r="43">
          <cell r="C43">
            <v>7004.2999999999993</v>
          </cell>
        </row>
        <row r="77">
          <cell r="C77">
            <v>-15997.199999999999</v>
          </cell>
        </row>
      </sheetData>
      <sheetData sheetId="7">
        <row r="14">
          <cell r="C14">
            <v>5639026</v>
          </cell>
        </row>
        <row r="15">
          <cell r="C15">
            <v>4301822</v>
          </cell>
        </row>
        <row r="42">
          <cell r="C42">
            <v>6517875</v>
          </cell>
        </row>
        <row r="43">
          <cell r="C43">
            <v>4245772</v>
          </cell>
        </row>
        <row r="77">
          <cell r="C77">
            <v>-754085</v>
          </cell>
        </row>
      </sheetData>
      <sheetData sheetId="8">
        <row r="14">
          <cell r="C14">
            <v>101286</v>
          </cell>
        </row>
        <row r="15">
          <cell r="C15">
            <v>101286</v>
          </cell>
        </row>
        <row r="42">
          <cell r="C42">
            <v>86679</v>
          </cell>
        </row>
        <row r="43">
          <cell r="C43">
            <v>0</v>
          </cell>
        </row>
        <row r="77">
          <cell r="C77">
            <v>14607</v>
          </cell>
        </row>
      </sheetData>
      <sheetData sheetId="9">
        <row r="14">
          <cell r="C14">
            <v>170735</v>
          </cell>
        </row>
        <row r="15">
          <cell r="C15">
            <v>150119</v>
          </cell>
        </row>
        <row r="42">
          <cell r="C42">
            <v>138809</v>
          </cell>
        </row>
        <row r="43">
          <cell r="C43">
            <v>133549</v>
          </cell>
        </row>
        <row r="77">
          <cell r="C77">
            <v>26180</v>
          </cell>
        </row>
      </sheetData>
      <sheetData sheetId="10">
        <row r="14">
          <cell r="C14">
            <v>183188</v>
          </cell>
        </row>
        <row r="15">
          <cell r="C15">
            <v>137457</v>
          </cell>
        </row>
        <row r="42">
          <cell r="C42">
            <v>128899</v>
          </cell>
        </row>
        <row r="43">
          <cell r="C43">
            <v>97934</v>
          </cell>
        </row>
        <row r="77">
          <cell r="C77">
            <v>54289</v>
          </cell>
        </row>
      </sheetData>
      <sheetData sheetId="11">
        <row r="14">
          <cell r="C14">
            <v>122661</v>
          </cell>
        </row>
        <row r="15">
          <cell r="C15">
            <v>102091</v>
          </cell>
        </row>
        <row r="42">
          <cell r="C42">
            <v>344374</v>
          </cell>
        </row>
        <row r="43">
          <cell r="C43">
            <v>265541</v>
          </cell>
        </row>
        <row r="77">
          <cell r="C77">
            <v>-221713</v>
          </cell>
        </row>
      </sheetData>
      <sheetData sheetId="12">
        <row r="14">
          <cell r="C14">
            <v>79265</v>
          </cell>
        </row>
        <row r="15">
          <cell r="C15">
            <v>59541</v>
          </cell>
        </row>
        <row r="42">
          <cell r="C42">
            <v>99400</v>
          </cell>
        </row>
        <row r="43">
          <cell r="C43">
            <v>92047</v>
          </cell>
        </row>
        <row r="77">
          <cell r="C77">
            <v>-20135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  <row r="77">
          <cell r="C77">
            <v>0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Շրջանառություն_1-ին կիս."/>
      <sheetName val="ՀԱՎԵԼՎԱԾ  2"/>
      <sheetName val="ՀԱՎԵԼՎԱԾ 4"/>
      <sheetName val="ՀԱՇՎԱՐԿԱՅԻՆ ԱՂՅՈՒՍԱԿ"/>
      <sheetName val="Հոգևոր_2022թ. կիսամյակ"/>
      <sheetName val="Եկամուտ ծախս_2022"/>
      <sheetName val="Հոգևոր_2021թ. կիսամյակ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>
        <row r="16">
          <cell r="K16">
            <v>-3838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Հայաէրոնավիգացիա ՓԲԸ"/>
      <sheetName val="Ավիաուսումնական կենտրոն ՓԲԸ"/>
      <sheetName val="Ավիաբուժ ՓԲԸ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3140867.4000000004</v>
          </cell>
        </row>
        <row r="15">
          <cell r="C15">
            <v>3088807.7</v>
          </cell>
        </row>
        <row r="42">
          <cell r="C42">
            <v>3007992.9000000004</v>
          </cell>
        </row>
        <row r="43">
          <cell r="C43">
            <v>2235814.5000000005</v>
          </cell>
        </row>
        <row r="77">
          <cell r="C77">
            <v>132874.5</v>
          </cell>
        </row>
      </sheetData>
      <sheetData sheetId="4">
        <row r="14">
          <cell r="C14">
            <v>228040.69999999998</v>
          </cell>
        </row>
        <row r="15">
          <cell r="C15">
            <v>227446.9</v>
          </cell>
        </row>
        <row r="42">
          <cell r="C42">
            <v>235320.99999999997</v>
          </cell>
        </row>
        <row r="43">
          <cell r="C43">
            <v>234200.19999999998</v>
          </cell>
        </row>
        <row r="77">
          <cell r="C77">
            <v>-7280.2999999999884</v>
          </cell>
        </row>
      </sheetData>
      <sheetData sheetId="5">
        <row r="14">
          <cell r="C14">
            <v>55146</v>
          </cell>
        </row>
        <row r="15">
          <cell r="C15">
            <v>53708</v>
          </cell>
        </row>
        <row r="42">
          <cell r="C42">
            <v>55047</v>
          </cell>
        </row>
        <row r="43">
          <cell r="C43">
            <v>53609</v>
          </cell>
        </row>
        <row r="77">
          <cell r="C77">
            <v>99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Երևանի քաղաքապետարան ձև 3"/>
      <sheetName val="ՀԱՎԵԼՎԱԾ 4"/>
      <sheetName val="ՀԱՇՎԱՐԿԱՅԻՆ ԱՂՅՈՒՍԱԿ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>
        <row r="14">
          <cell r="C14">
            <v>3387477.0999999996</v>
          </cell>
        </row>
        <row r="15">
          <cell r="C15">
            <v>1689813.8</v>
          </cell>
        </row>
        <row r="42">
          <cell r="C42">
            <v>2205629.5</v>
          </cell>
        </row>
        <row r="43">
          <cell r="C43">
            <v>1895989.4000000001</v>
          </cell>
        </row>
        <row r="77">
          <cell r="C77">
            <v>1181847.6000000001</v>
          </cell>
        </row>
      </sheetData>
      <sheetData sheetId="2" refreshError="1"/>
      <sheetData sheetId="3" refreshError="1"/>
      <sheetData sheetId="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Ջրառ"/>
      <sheetName val="Մելիորացիա"/>
      <sheetName val="Հայջրմուղկոյուղի"/>
      <sheetName val="Լոռի ջրմուղկոյուղի"/>
      <sheetName val="Շիրակ ջրմուղկոյուղի"/>
      <sheetName val="Նոր Ակունք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/>
      <sheetData sheetId="1"/>
      <sheetData sheetId="2"/>
      <sheetData sheetId="3">
        <row r="14">
          <cell r="C14">
            <v>1120199.2</v>
          </cell>
        </row>
        <row r="15">
          <cell r="C15">
            <v>442888.4</v>
          </cell>
        </row>
        <row r="42">
          <cell r="C42">
            <v>892853.3</v>
          </cell>
        </row>
        <row r="43">
          <cell r="C43">
            <v>892853.3</v>
          </cell>
        </row>
        <row r="77">
          <cell r="C77">
            <v>227345.9</v>
          </cell>
        </row>
      </sheetData>
      <sheetData sheetId="4">
        <row r="14">
          <cell r="C14">
            <v>86032</v>
          </cell>
        </row>
        <row r="15">
          <cell r="C15">
            <v>84433</v>
          </cell>
        </row>
        <row r="42">
          <cell r="C42">
            <v>89459</v>
          </cell>
        </row>
        <row r="43">
          <cell r="C43">
            <v>72603</v>
          </cell>
        </row>
        <row r="77">
          <cell r="C77">
            <v>-3427</v>
          </cell>
        </row>
      </sheetData>
      <sheetData sheetId="5">
        <row r="14">
          <cell r="C14">
            <v>2207</v>
          </cell>
        </row>
        <row r="15">
          <cell r="C15">
            <v>0</v>
          </cell>
        </row>
        <row r="42">
          <cell r="C42">
            <v>32870</v>
          </cell>
        </row>
        <row r="43">
          <cell r="C43">
            <v>26499.5</v>
          </cell>
        </row>
        <row r="77">
          <cell r="C77">
            <v>-30663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624.79999999999995</v>
          </cell>
        </row>
        <row r="43">
          <cell r="C43">
            <v>296.39999999999998</v>
          </cell>
        </row>
        <row r="77">
          <cell r="C77">
            <v>-624.79999999999995</v>
          </cell>
        </row>
      </sheetData>
      <sheetData sheetId="7">
        <row r="14">
          <cell r="C14">
            <v>2625.7999999999997</v>
          </cell>
        </row>
        <row r="15">
          <cell r="C15">
            <v>0</v>
          </cell>
        </row>
        <row r="42">
          <cell r="C42">
            <v>1098.0999999999999</v>
          </cell>
        </row>
        <row r="43">
          <cell r="C43">
            <v>296.39999999999998</v>
          </cell>
        </row>
        <row r="77">
          <cell r="C77">
            <v>1527.6999999999998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800.9</v>
          </cell>
        </row>
        <row r="43">
          <cell r="C43">
            <v>296.39999999999998</v>
          </cell>
        </row>
        <row r="77">
          <cell r="C77">
            <v>-800.9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ԳԱԿ"/>
      <sheetName val="ԵՀՊԲՔ"/>
      <sheetName val="Կրթություն թերթ"/>
      <sheetName val="Դ․ Համբարձումյանի ՋՕՀ ՄՄՄ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161712.79999999996</v>
          </cell>
        </row>
        <row r="15">
          <cell r="C15">
            <v>150665.89999999997</v>
          </cell>
        </row>
        <row r="42">
          <cell r="C42">
            <v>161426</v>
          </cell>
        </row>
        <row r="43">
          <cell r="C43">
            <v>161426</v>
          </cell>
        </row>
        <row r="77">
          <cell r="C77">
            <v>286.8</v>
          </cell>
        </row>
      </sheetData>
      <sheetData sheetId="4">
        <row r="14">
          <cell r="C14">
            <v>191274.59999999998</v>
          </cell>
        </row>
        <row r="15">
          <cell r="C15">
            <v>187715.8</v>
          </cell>
        </row>
        <row r="42">
          <cell r="C42">
            <v>189574.00000000003</v>
          </cell>
        </row>
        <row r="43">
          <cell r="C43">
            <v>189574.00000000003</v>
          </cell>
        </row>
        <row r="77">
          <cell r="C77">
            <v>1394.5</v>
          </cell>
        </row>
      </sheetData>
      <sheetData sheetId="5">
        <row r="14">
          <cell r="C14">
            <v>11138.1</v>
          </cell>
        </row>
        <row r="15">
          <cell r="C15">
            <v>11138.1</v>
          </cell>
        </row>
        <row r="42">
          <cell r="C42">
            <v>12092.1</v>
          </cell>
        </row>
        <row r="43">
          <cell r="C43">
            <v>12092.1</v>
          </cell>
        </row>
        <row r="77">
          <cell r="C77">
            <v>-954</v>
          </cell>
        </row>
      </sheetData>
      <sheetData sheetId="6">
        <row r="14">
          <cell r="C14">
            <v>6300</v>
          </cell>
        </row>
        <row r="15">
          <cell r="C15">
            <v>0</v>
          </cell>
        </row>
        <row r="42">
          <cell r="C42">
            <v>2425.5</v>
          </cell>
        </row>
        <row r="43">
          <cell r="C43">
            <v>0</v>
          </cell>
        </row>
        <row r="77">
          <cell r="C77">
            <v>3874.5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Արմ-Աէրո"/>
      <sheetName val="ԶԻՆԱՌ"/>
      <sheetName val="Sheet9"/>
      <sheetName val="Sheet10"/>
      <sheetName val="Sheet11"/>
      <sheetName val="Sheet12"/>
      <sheetName val="Sheet 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/>
      <sheetData sheetId="1"/>
      <sheetData sheetId="2" refreshError="1"/>
      <sheetData sheetId="3">
        <row r="14">
          <cell r="C14">
            <v>32227.799999999996</v>
          </cell>
        </row>
        <row r="15">
          <cell r="C15">
            <v>31102.1</v>
          </cell>
        </row>
        <row r="42">
          <cell r="C42">
            <v>33991.4</v>
          </cell>
        </row>
        <row r="43">
          <cell r="C43">
            <v>28368.800000000003</v>
          </cell>
        </row>
        <row r="77">
          <cell r="C77">
            <v>-1763.6</v>
          </cell>
        </row>
      </sheetData>
      <sheetData sheetId="4">
        <row r="14">
          <cell r="C14">
            <v>158701</v>
          </cell>
        </row>
        <row r="15">
          <cell r="C15">
            <v>158701</v>
          </cell>
        </row>
        <row r="42">
          <cell r="C42">
            <v>150760</v>
          </cell>
        </row>
        <row r="43">
          <cell r="C43">
            <v>150760</v>
          </cell>
        </row>
        <row r="77">
          <cell r="C77">
            <v>7941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Sheet1"/>
      <sheetName val="Sheet2"/>
      <sheetName val="Sheet3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190059</v>
          </cell>
        </row>
        <row r="15">
          <cell r="C15">
            <v>185806</v>
          </cell>
        </row>
        <row r="42">
          <cell r="C42">
            <v>126929</v>
          </cell>
        </row>
        <row r="43">
          <cell r="C43">
            <v>126929</v>
          </cell>
        </row>
        <row r="77">
          <cell r="C77">
            <v>62201</v>
          </cell>
        </row>
      </sheetData>
      <sheetData sheetId="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&lt;&lt;Արմավիրի բժշկ. կենտրոն&gt;&gt; ՓԲԸ"/>
      <sheetName val="Բաղր.&lt;&lt;Հիսուսի մանուկներ&gt;&gt;ՓԲԸ"/>
      <sheetName val="&lt;&lt;Վաղ. հիվանդանոց&gt;&gt;ՓԲԸ"/>
      <sheetName val="&lt;&lt;&lt;&lt;էջմիածին&gt;&gt;բժշկ. կենտ&gt;&gt;&gt;ՓԲԸ"/>
      <sheetName val="&lt;&lt;Մեծամորի բժշկ. կենտրոն&gt;&gt;ՓԲԸ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714426.9</v>
          </cell>
        </row>
        <row r="15">
          <cell r="C15">
            <v>713053.4</v>
          </cell>
        </row>
        <row r="42">
          <cell r="C42">
            <v>724622.8</v>
          </cell>
        </row>
        <row r="43">
          <cell r="C43">
            <v>724622.8</v>
          </cell>
        </row>
        <row r="77">
          <cell r="C77">
            <v>-10195.900000000023</v>
          </cell>
        </row>
      </sheetData>
      <sheetData sheetId="4">
        <row r="14">
          <cell r="C14">
            <v>58249.8</v>
          </cell>
        </row>
        <row r="15">
          <cell r="C15">
            <v>58249.8</v>
          </cell>
        </row>
        <row r="42">
          <cell r="C42">
            <v>58076.600000000006</v>
          </cell>
        </row>
        <row r="43">
          <cell r="C43">
            <v>58076.600000000006</v>
          </cell>
        </row>
        <row r="77">
          <cell r="C77">
            <v>142</v>
          </cell>
        </row>
      </sheetData>
      <sheetData sheetId="5">
        <row r="14">
          <cell r="C14">
            <v>349805.7</v>
          </cell>
        </row>
        <row r="15">
          <cell r="C15">
            <v>349092.10000000003</v>
          </cell>
        </row>
        <row r="42">
          <cell r="C42">
            <v>359763.10000000003</v>
          </cell>
        </row>
        <row r="43">
          <cell r="C43">
            <v>359763.10000000003</v>
          </cell>
        </row>
        <row r="77">
          <cell r="C77">
            <v>-9957.4000000000233</v>
          </cell>
        </row>
      </sheetData>
      <sheetData sheetId="6">
        <row r="14">
          <cell r="C14">
            <v>467473</v>
          </cell>
        </row>
        <row r="15">
          <cell r="C15">
            <v>343788</v>
          </cell>
        </row>
        <row r="42">
          <cell r="C42">
            <v>462647</v>
          </cell>
        </row>
        <row r="43">
          <cell r="C43">
            <v>453264</v>
          </cell>
        </row>
        <row r="77">
          <cell r="C77">
            <v>4826</v>
          </cell>
        </row>
      </sheetData>
      <sheetData sheetId="7">
        <row r="14">
          <cell r="C14">
            <v>208050.89999999997</v>
          </cell>
        </row>
        <row r="15">
          <cell r="C15">
            <v>193386.89999999997</v>
          </cell>
        </row>
        <row r="42">
          <cell r="C42">
            <v>210280.1</v>
          </cell>
        </row>
        <row r="43">
          <cell r="C43">
            <v>199772.5</v>
          </cell>
        </row>
        <row r="77">
          <cell r="C77">
            <v>-2229.1999999999998</v>
          </cell>
        </row>
      </sheetData>
      <sheetData sheetId="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TsaghkahovitiAK"/>
      <sheetName val="AparaniBK"/>
      <sheetName val="AshtarakiBK"/>
      <sheetName val="TaliniBK"/>
    </sheetNames>
    <sheetDataSet>
      <sheetData sheetId="0" refreshError="1"/>
      <sheetData sheetId="1" refreshError="1"/>
      <sheetData sheetId="2" refreshError="1"/>
      <sheetData sheetId="3">
        <row r="14">
          <cell r="C14">
            <v>140545.79999999999</v>
          </cell>
        </row>
        <row r="15">
          <cell r="C15">
            <v>125658.3</v>
          </cell>
        </row>
        <row r="42">
          <cell r="C42">
            <v>134822.19999999998</v>
          </cell>
        </row>
        <row r="43">
          <cell r="C43">
            <v>120639.69999999998</v>
          </cell>
        </row>
        <row r="77">
          <cell r="C77">
            <v>4693.3520000000044</v>
          </cell>
        </row>
      </sheetData>
      <sheetData sheetId="4">
        <row r="14">
          <cell r="C14">
            <v>196358</v>
          </cell>
        </row>
        <row r="15">
          <cell r="C15">
            <v>195998</v>
          </cell>
        </row>
        <row r="42">
          <cell r="C42">
            <v>196221</v>
          </cell>
        </row>
        <row r="43">
          <cell r="C43">
            <v>196221</v>
          </cell>
        </row>
        <row r="77">
          <cell r="C77">
            <v>112</v>
          </cell>
        </row>
      </sheetData>
      <sheetData sheetId="5">
        <row r="14">
          <cell r="C14">
            <v>502288.7</v>
          </cell>
        </row>
        <row r="15">
          <cell r="C15">
            <v>382649.2</v>
          </cell>
        </row>
        <row r="42">
          <cell r="C42">
            <v>486861.2</v>
          </cell>
        </row>
        <row r="43">
          <cell r="C43">
            <v>486861.2</v>
          </cell>
        </row>
        <row r="77">
          <cell r="C77">
            <v>12342</v>
          </cell>
        </row>
      </sheetData>
      <sheetData sheetId="6">
        <row r="14">
          <cell r="C14">
            <v>263953.10000000003</v>
          </cell>
        </row>
        <row r="15">
          <cell r="C15">
            <v>207537.2</v>
          </cell>
        </row>
        <row r="42">
          <cell r="C42">
            <v>256222.89999999997</v>
          </cell>
        </row>
        <row r="43">
          <cell r="C43">
            <v>255944.69999999995</v>
          </cell>
        </row>
        <row r="77">
          <cell r="C77">
            <v>6338.8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velvac 2"/>
    </sheetNames>
    <sheetDataSet>
      <sheetData sheetId="0" refreshError="1">
        <row r="13">
          <cell r="B13" t="str">
            <v>Ապարանի ԲԿ ՓԲԸ</v>
          </cell>
        </row>
        <row r="14">
          <cell r="J14">
            <v>40270</v>
          </cell>
          <cell r="L14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ԱՎԵԼՎԱԾ  2"/>
      <sheetName val="ՀԱՎԵԼՎԱԾ 4"/>
      <sheetName val="ՀԱՇՎԱՐԿԱՅԻՆ ԱՂՅՈՒՍԱԿ"/>
      <sheetName val="«Գավառի ԲԿ» ՓԲԸ"/>
      <sheetName val="«Ճամբարակի ԱԿ» ՓԲԸ"/>
      <sheetName val="«Մարտունու ԲԿ» ՓԲԸ"/>
      <sheetName val="«Մարտունու ծննդատուն» ՓԲԸ"/>
      <sheetName val="«Սևանի ԲԿ» ՓԲԸ"/>
      <sheetName val="«Վարդենիսի հիվանդանոց» ՓԲԸ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</sheetNames>
    <sheetDataSet>
      <sheetData sheetId="0" refreshError="1"/>
      <sheetData sheetId="1" refreshError="1"/>
      <sheetData sheetId="2" refreshError="1"/>
      <sheetData sheetId="3">
        <row r="14">
          <cell r="C14">
            <v>498255</v>
          </cell>
        </row>
        <row r="15">
          <cell r="C15">
            <v>428593</v>
          </cell>
        </row>
        <row r="42">
          <cell r="C42">
            <v>494118</v>
          </cell>
        </row>
        <row r="43">
          <cell r="C43">
            <v>432083</v>
          </cell>
        </row>
        <row r="77">
          <cell r="C77">
            <v>3310</v>
          </cell>
        </row>
      </sheetData>
      <sheetData sheetId="4">
        <row r="14">
          <cell r="C14">
            <v>133386</v>
          </cell>
        </row>
        <row r="15">
          <cell r="C15">
            <v>101687</v>
          </cell>
        </row>
        <row r="42">
          <cell r="C42">
            <v>137071</v>
          </cell>
        </row>
        <row r="43">
          <cell r="C43">
            <v>105372</v>
          </cell>
        </row>
        <row r="77">
          <cell r="C77">
            <v>-3685</v>
          </cell>
        </row>
      </sheetData>
      <sheetData sheetId="5">
        <row r="14">
          <cell r="C14">
            <v>645310.30000000005</v>
          </cell>
        </row>
        <row r="15">
          <cell r="C15">
            <v>643316.9</v>
          </cell>
        </row>
        <row r="42">
          <cell r="C42">
            <v>620058.9</v>
          </cell>
        </row>
        <row r="43">
          <cell r="C43">
            <v>620058.9</v>
          </cell>
        </row>
        <row r="77">
          <cell r="C77">
            <v>4545</v>
          </cell>
        </row>
      </sheetData>
      <sheetData sheetId="6">
        <row r="14">
          <cell r="C14">
            <v>91003</v>
          </cell>
        </row>
        <row r="15">
          <cell r="C15">
            <v>91003</v>
          </cell>
        </row>
        <row r="42">
          <cell r="C42">
            <v>92208</v>
          </cell>
        </row>
        <row r="43">
          <cell r="C43">
            <v>92208</v>
          </cell>
        </row>
        <row r="77">
          <cell r="C77">
            <v>-1205</v>
          </cell>
        </row>
      </sheetData>
      <sheetData sheetId="7">
        <row r="14">
          <cell r="C14">
            <v>292847</v>
          </cell>
        </row>
        <row r="15">
          <cell r="C15">
            <v>288459</v>
          </cell>
        </row>
        <row r="42">
          <cell r="C42">
            <v>300444.59999999998</v>
          </cell>
        </row>
        <row r="43">
          <cell r="C43">
            <v>300444.59999999998</v>
          </cell>
        </row>
        <row r="77">
          <cell r="C77">
            <v>-7597.5999999999767</v>
          </cell>
        </row>
      </sheetData>
      <sheetData sheetId="8">
        <row r="14">
          <cell r="C14">
            <v>168252</v>
          </cell>
        </row>
        <row r="15">
          <cell r="C15">
            <v>168252</v>
          </cell>
        </row>
        <row r="42">
          <cell r="C42">
            <v>173851.99999999997</v>
          </cell>
        </row>
        <row r="43">
          <cell r="C43">
            <v>173851.99999999997</v>
          </cell>
        </row>
        <row r="77">
          <cell r="C77">
            <v>-5599.9999999999709</v>
          </cell>
        </row>
      </sheetData>
      <sheetData sheetId="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2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3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4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5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6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7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8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19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0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  <sheetData sheetId="21">
        <row r="14">
          <cell r="C14">
            <v>0</v>
          </cell>
        </row>
        <row r="15">
          <cell r="C15">
            <v>0</v>
          </cell>
        </row>
        <row r="42">
          <cell r="C42">
            <v>0</v>
          </cell>
        </row>
        <row r="43">
          <cell r="C4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topLeftCell="B1" workbookViewId="0">
      <selection activeCell="B4" sqref="B4"/>
    </sheetView>
  </sheetViews>
  <sheetFormatPr defaultRowHeight="14.4" x14ac:dyDescent="0.3"/>
  <cols>
    <col min="2" max="2" width="96.44140625" customWidth="1"/>
  </cols>
  <sheetData>
    <row r="1" spans="1:2" ht="21.75" customHeight="1" x14ac:dyDescent="0.3">
      <c r="A1" s="2">
        <v>1</v>
      </c>
      <c r="B1" s="3" t="s">
        <v>0</v>
      </c>
    </row>
    <row r="2" spans="1:2" ht="15.6" x14ac:dyDescent="0.3">
      <c r="A2" s="2">
        <v>2</v>
      </c>
      <c r="B2" s="3" t="s">
        <v>1</v>
      </c>
    </row>
    <row r="3" spans="1:2" ht="15.6" x14ac:dyDescent="0.3">
      <c r="A3" s="2">
        <v>8</v>
      </c>
      <c r="B3" s="3" t="s">
        <v>140</v>
      </c>
    </row>
    <row r="4" spans="1:2" ht="24" customHeight="1" x14ac:dyDescent="0.3">
      <c r="A4" s="2">
        <v>5</v>
      </c>
      <c r="B4" s="3" t="s">
        <v>139</v>
      </c>
    </row>
    <row r="5" spans="1:2" ht="15.6" x14ac:dyDescent="0.3">
      <c r="A5" s="2">
        <v>6</v>
      </c>
      <c r="B5" s="3" t="s">
        <v>147</v>
      </c>
    </row>
    <row r="6" spans="1:2" ht="15.6" x14ac:dyDescent="0.3">
      <c r="A6" s="2">
        <v>7</v>
      </c>
      <c r="B6" s="3" t="s">
        <v>2</v>
      </c>
    </row>
    <row r="7" spans="1:2" x14ac:dyDescent="0.3">
      <c r="B7" s="101" t="s">
        <v>170</v>
      </c>
    </row>
    <row r="8" spans="1:2" ht="15.6" x14ac:dyDescent="0.3">
      <c r="A8" s="2">
        <v>9</v>
      </c>
      <c r="B8" s="3" t="s">
        <v>141</v>
      </c>
    </row>
    <row r="9" spans="1:2" ht="15.6" x14ac:dyDescent="0.3">
      <c r="B9" s="1"/>
    </row>
  </sheetData>
  <hyperlinks>
    <hyperlink ref="B1" location="'1'!A1" display="ՀՀ Առողջապահության նախարարություն"/>
    <hyperlink ref="B4" location="'4'!A1" display="ՀՀ տարածքային կառավարման և ենթակառուցվածքների նախարարություն"/>
    <hyperlink ref="B6" location="'6'!A1" display="ՀՀ Պաշտպանության նախարարություն"/>
    <hyperlink ref="B2" location="'2'!A1" display="ՀՀ Արդարադատության նախարարություն"/>
    <hyperlink ref="B5" location="'5'!A1" display="ՀՀ Կրթության, գիտության, մշակույթի և սպորտի  նախարարություն"/>
    <hyperlink ref="B8" location="'8'!A1" display="ՀՀ շրջակա միջավայրի նախարարություն"/>
    <hyperlink ref="B3" location="'3'!A1" display="ՀՀ բարձր տեխնոլոգիական արդյունաբերության նախարարություն"/>
    <hyperlink ref="B7" location="'7'!A1" display="ՀՀ էկոնոմիկայի նախարարություն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B11" sqref="B11"/>
    </sheetView>
  </sheetViews>
  <sheetFormatPr defaultRowHeight="14.4" x14ac:dyDescent="0.3"/>
  <cols>
    <col min="2" max="2" width="49.6640625" customWidth="1"/>
  </cols>
  <sheetData>
    <row r="2" spans="1:2" ht="22.5" customHeight="1" x14ac:dyDescent="0.3">
      <c r="A2" s="2">
        <v>9</v>
      </c>
      <c r="B2" s="3" t="s">
        <v>5</v>
      </c>
    </row>
    <row r="3" spans="1:2" ht="15.6" x14ac:dyDescent="0.3">
      <c r="A3" s="2">
        <v>10</v>
      </c>
      <c r="B3" s="3" t="s">
        <v>6</v>
      </c>
    </row>
    <row r="4" spans="1:2" ht="15.6" x14ac:dyDescent="0.3">
      <c r="A4" s="2">
        <v>11</v>
      </c>
      <c r="B4" s="3" t="s">
        <v>7</v>
      </c>
    </row>
    <row r="5" spans="1:2" ht="15.6" x14ac:dyDescent="0.3">
      <c r="A5" s="2">
        <v>12</v>
      </c>
      <c r="B5" s="3" t="s">
        <v>8</v>
      </c>
    </row>
    <row r="6" spans="1:2" ht="15.6" x14ac:dyDescent="0.3">
      <c r="A6" s="2">
        <v>13</v>
      </c>
      <c r="B6" s="3" t="s">
        <v>9</v>
      </c>
    </row>
    <row r="7" spans="1:2" ht="15.6" x14ac:dyDescent="0.3">
      <c r="A7" s="2">
        <v>14</v>
      </c>
      <c r="B7" s="3" t="s">
        <v>10</v>
      </c>
    </row>
    <row r="8" spans="1:2" ht="15.6" x14ac:dyDescent="0.3">
      <c r="A8" s="2">
        <v>15</v>
      </c>
      <c r="B8" s="3" t="s">
        <v>11</v>
      </c>
    </row>
    <row r="9" spans="1:2" ht="15.6" x14ac:dyDescent="0.3">
      <c r="A9" s="2">
        <v>16</v>
      </c>
      <c r="B9" s="3" t="s">
        <v>12</v>
      </c>
    </row>
    <row r="10" spans="1:2" ht="15.6" x14ac:dyDescent="0.3">
      <c r="A10" s="2">
        <v>17</v>
      </c>
      <c r="B10" s="3" t="s">
        <v>14</v>
      </c>
    </row>
    <row r="11" spans="1:2" ht="15.6" x14ac:dyDescent="0.3">
      <c r="A11" s="2">
        <v>18</v>
      </c>
      <c r="B11" s="3" t="s">
        <v>13</v>
      </c>
    </row>
    <row r="12" spans="1:2" ht="15.6" x14ac:dyDescent="0.3">
      <c r="B12" s="1"/>
    </row>
    <row r="13" spans="1:2" ht="15.6" x14ac:dyDescent="0.3">
      <c r="B13" s="1"/>
    </row>
  </sheetData>
  <hyperlinks>
    <hyperlink ref="B2" location="'9'!A1" display="ՀՀ Արմավիրի մարզպետարան"/>
    <hyperlink ref="B4" location="'11'!A1" display="ՀՀ Արարատի մարզպետարան"/>
    <hyperlink ref="B5" location="'12'!A1" display="ՀՀ Գեղարքունիքի մարզպետարան"/>
    <hyperlink ref="B10" location="'17'!A1" display="ՀՀ Վայոց ձորի մարզպետարան"/>
    <hyperlink ref="B11" location="'18'!A1" display="ՀՀ Տավուշի մարզպետարան"/>
    <hyperlink ref="B7" location="'14'!A1" display="ՀՀ Կոտայքի մարզպետարան"/>
    <hyperlink ref="B9" location="'16'!A1" display="ՀՀ Սյունիքի մարզպետարան"/>
    <hyperlink ref="B8" location="'15'!A1" display="ՀՀ Շիրակի մարզպետարան"/>
    <hyperlink ref="B3" location="'10'!A1" display="ՀՀ Արագածոտնի մարզպետարան"/>
    <hyperlink ref="B6" location="'13'!A1" display="ՀՀ Լոռու մարզպետարան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10" workbookViewId="0">
      <selection activeCell="AB10" sqref="AB10:AC14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211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212</v>
      </c>
      <c r="E5" s="12" t="s">
        <v>213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214</v>
      </c>
      <c r="C10" s="175">
        <v>100</v>
      </c>
      <c r="D10" s="33">
        <v>656761.80000000005</v>
      </c>
      <c r="E10" s="33">
        <v>656496.80000000005</v>
      </c>
      <c r="F10" s="33">
        <v>323415</v>
      </c>
      <c r="G10" s="33">
        <v>162638</v>
      </c>
      <c r="H10" s="33">
        <v>13776</v>
      </c>
      <c r="I10" s="33">
        <v>200195</v>
      </c>
      <c r="J10" s="33">
        <v>200195</v>
      </c>
      <c r="K10" s="33">
        <v>0</v>
      </c>
      <c r="L10" s="33">
        <v>0</v>
      </c>
      <c r="M10" s="33">
        <v>628191.6</v>
      </c>
      <c r="N10" s="33">
        <v>628191.6</v>
      </c>
      <c r="O10" s="33">
        <v>0</v>
      </c>
      <c r="P10" s="33">
        <v>151790.29999999999</v>
      </c>
      <c r="Q10" s="33">
        <v>34709</v>
      </c>
      <c r="R10" s="33">
        <v>9087.5</v>
      </c>
      <c r="S10" s="33">
        <v>107993.8</v>
      </c>
      <c r="T10" s="33">
        <v>980175.8</v>
      </c>
      <c r="U10" s="33">
        <v>714426.9</v>
      </c>
      <c r="V10" s="29">
        <f>'[6]&lt;&lt;Արմավիրի բժշկ. կենտրոն&gt;&gt; ՓԲԸ'!C77</f>
        <v>-10195.900000000023</v>
      </c>
      <c r="W10" s="33">
        <v>504</v>
      </c>
      <c r="X10" s="29">
        <f>'[6]&lt;&lt;Արմավիրի բժշկ. կենտրոն&gt;&gt; ՓԲԸ'!C14</f>
        <v>714426.9</v>
      </c>
      <c r="Y10" s="29">
        <f>'[6]&lt;&lt;Արմավիրի բժշկ. կենտրոն&gt;&gt; ՓԲԸ'!C15</f>
        <v>713053.4</v>
      </c>
      <c r="Z10" s="29">
        <f>'[6]&lt;&lt;Արմավիրի բժշկ. կենտրոն&gt;&gt; ՓԲԸ'!C42</f>
        <v>724622.8</v>
      </c>
      <c r="AA10" s="29">
        <f>'[6]&lt;&lt;Արմավիրի բժշկ. կենտրոն&gt;&gt; ՓԲԸ'!C43</f>
        <v>724622.8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215</v>
      </c>
      <c r="C11" s="175">
        <v>100</v>
      </c>
      <c r="D11" s="33">
        <v>95213.2</v>
      </c>
      <c r="E11" s="33">
        <v>95213.2</v>
      </c>
      <c r="F11" s="33">
        <v>17979.8</v>
      </c>
      <c r="G11" s="33">
        <v>5897.4</v>
      </c>
      <c r="H11" s="33">
        <v>1819.3</v>
      </c>
      <c r="I11" s="33">
        <v>66513.7</v>
      </c>
      <c r="J11" s="33">
        <v>24266.9</v>
      </c>
      <c r="K11" s="33">
        <v>19.2</v>
      </c>
      <c r="L11" s="33">
        <v>42227.6</v>
      </c>
      <c r="M11" s="33">
        <v>42801.1</v>
      </c>
      <c r="N11" s="33">
        <v>0</v>
      </c>
      <c r="O11" s="33">
        <v>0</v>
      </c>
      <c r="P11" s="33">
        <v>3878.2</v>
      </c>
      <c r="Q11" s="33">
        <v>109.7</v>
      </c>
      <c r="R11" s="33">
        <v>2026.8</v>
      </c>
      <c r="S11" s="33">
        <v>0</v>
      </c>
      <c r="T11" s="33">
        <v>113193</v>
      </c>
      <c r="U11" s="33">
        <v>58249.8</v>
      </c>
      <c r="V11" s="29">
        <f>'[6]Բաղր.&lt;&lt;Հիսուսի մանուկներ&gt;&gt;ՓԲԸ'!C77</f>
        <v>142</v>
      </c>
      <c r="W11" s="33">
        <v>52</v>
      </c>
      <c r="X11" s="29">
        <f>'[6]Բաղր.&lt;&lt;Հիսուսի մանուկներ&gt;&gt;ՓԲԸ'!C14</f>
        <v>58249.8</v>
      </c>
      <c r="Y11" s="29">
        <f>'[6]Բաղր.&lt;&lt;Հիսուսի մանուկներ&gt;&gt;ՓԲԸ'!C15</f>
        <v>58249.8</v>
      </c>
      <c r="Z11" s="29">
        <f>'[6]Բաղր.&lt;&lt;Հիսուսի մանուկներ&gt;&gt;ՓԲԸ'!C42</f>
        <v>58076.600000000006</v>
      </c>
      <c r="AA11" s="29">
        <f>'[6]Բաղր.&lt;&lt;Հիսուսի մանուկներ&gt;&gt;ՓԲԸ'!C43</f>
        <v>58076.600000000006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124</v>
      </c>
      <c r="C12" s="175">
        <v>100</v>
      </c>
      <c r="D12" s="33">
        <v>1365976.6</v>
      </c>
      <c r="E12" s="33">
        <v>183790.7</v>
      </c>
      <c r="F12" s="33">
        <v>167282.9</v>
      </c>
      <c r="G12" s="33">
        <v>4.5</v>
      </c>
      <c r="H12" s="33">
        <v>1680.9</v>
      </c>
      <c r="I12" s="33">
        <v>1350855.5</v>
      </c>
      <c r="J12" s="33">
        <v>207490</v>
      </c>
      <c r="K12" s="33">
        <v>-38866.1</v>
      </c>
      <c r="L12" s="33">
        <v>1182231.6000000001</v>
      </c>
      <c r="M12" s="33">
        <v>115120</v>
      </c>
      <c r="N12" s="33">
        <v>0</v>
      </c>
      <c r="O12" s="33">
        <v>115120</v>
      </c>
      <c r="P12" s="33">
        <v>67284.399999999994</v>
      </c>
      <c r="Q12" s="33">
        <v>26001.200000000001</v>
      </c>
      <c r="R12" s="33">
        <v>97707.1</v>
      </c>
      <c r="S12" s="33">
        <v>31164.3</v>
      </c>
      <c r="T12" s="33">
        <v>1533259.9</v>
      </c>
      <c r="U12" s="33">
        <v>349092.1</v>
      </c>
      <c r="V12" s="29">
        <f>'[6]&lt;&lt;Վաղ. հիվանդանոց&gt;&gt;ՓԲԸ'!C77</f>
        <v>-9957.4000000000233</v>
      </c>
      <c r="W12" s="33">
        <v>285</v>
      </c>
      <c r="X12" s="29">
        <f>'[6]&lt;&lt;Վաղ. հիվանդանոց&gt;&gt;ՓԲԸ'!C14</f>
        <v>349805.7</v>
      </c>
      <c r="Y12" s="29">
        <f>'[6]&lt;&lt;Վաղ. հիվանդանոց&gt;&gt;ՓԲԸ'!C15</f>
        <v>349092.10000000003</v>
      </c>
      <c r="Z12" s="29">
        <f>'[6]&lt;&lt;Վաղ. հիվանդանոց&gt;&gt;ՓԲԸ'!C42</f>
        <v>359763.10000000003</v>
      </c>
      <c r="AA12" s="29">
        <f>'[6]&lt;&lt;Վաղ. հիվանդանոց&gt;&gt;ՓԲԸ'!C43</f>
        <v>359763.10000000003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125</v>
      </c>
      <c r="C13" s="175">
        <v>100</v>
      </c>
      <c r="D13" s="72">
        <v>264720</v>
      </c>
      <c r="E13" s="72">
        <v>251510</v>
      </c>
      <c r="F13" s="72">
        <v>112475</v>
      </c>
      <c r="G13" s="72">
        <v>67006</v>
      </c>
      <c r="H13" s="72">
        <v>71</v>
      </c>
      <c r="I13" s="72">
        <v>308147</v>
      </c>
      <c r="J13" s="33">
        <v>91135</v>
      </c>
      <c r="K13" s="33">
        <v>4826</v>
      </c>
      <c r="L13" s="33">
        <v>69150</v>
      </c>
      <c r="M13" s="33">
        <v>704</v>
      </c>
      <c r="N13" s="33"/>
      <c r="O13" s="33">
        <v>704</v>
      </c>
      <c r="P13" s="33">
        <v>68344</v>
      </c>
      <c r="Q13" s="33">
        <v>12625</v>
      </c>
      <c r="R13" s="33">
        <v>7895</v>
      </c>
      <c r="S13" s="33">
        <v>22992</v>
      </c>
      <c r="T13" s="33">
        <v>377195</v>
      </c>
      <c r="U13" s="33">
        <v>343788</v>
      </c>
      <c r="V13" s="29">
        <f>'[6]&lt;&lt;&lt;&lt;էջմիածին&gt;&gt;բժշկ. կենտ&gt;&gt;&gt;ՓԲԸ'!C77</f>
        <v>4826</v>
      </c>
      <c r="W13" s="33">
        <v>297</v>
      </c>
      <c r="X13" s="29">
        <f>'[6]&lt;&lt;&lt;&lt;էջմիածին&gt;&gt;բժշկ. կենտ&gt;&gt;&gt;ՓԲԸ'!C14</f>
        <v>467473</v>
      </c>
      <c r="Y13" s="29">
        <f>'[6]&lt;&lt;&lt;&lt;էջմիածին&gt;&gt;բժշկ. կենտ&gt;&gt;&gt;ՓԲԸ'!C15</f>
        <v>343788</v>
      </c>
      <c r="Z13" s="29">
        <f>'[6]&lt;&lt;&lt;&lt;էջմիածին&gt;&gt;բժշկ. կենտ&gt;&gt;&gt;ՓԲԸ'!C42</f>
        <v>462647</v>
      </c>
      <c r="AA13" s="29">
        <f>'[6]&lt;&lt;&lt;&lt;էջմիածին&gt;&gt;բժշկ. կենտ&gt;&gt;&gt;ՓԲԸ'!C43</f>
        <v>453264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126</v>
      </c>
      <c r="C14" s="175">
        <v>100</v>
      </c>
      <c r="D14" s="33">
        <v>207839</v>
      </c>
      <c r="E14" s="33">
        <v>207839</v>
      </c>
      <c r="F14" s="33">
        <v>40356.1</v>
      </c>
      <c r="G14" s="33">
        <v>13188.1</v>
      </c>
      <c r="H14" s="33">
        <v>26.2</v>
      </c>
      <c r="I14" s="33">
        <v>182177.8</v>
      </c>
      <c r="J14" s="33">
        <v>179666</v>
      </c>
      <c r="K14" s="33">
        <v>-38448.199999999997</v>
      </c>
      <c r="L14" s="33">
        <v>0</v>
      </c>
      <c r="M14" s="33">
        <v>18218.5</v>
      </c>
      <c r="N14" s="33">
        <v>0</v>
      </c>
      <c r="O14" s="33">
        <v>18218.5</v>
      </c>
      <c r="P14" s="33">
        <v>47798.8</v>
      </c>
      <c r="Q14" s="33">
        <v>36957.9</v>
      </c>
      <c r="R14" s="33">
        <v>7918.3</v>
      </c>
      <c r="S14" s="33">
        <v>2922.6</v>
      </c>
      <c r="T14" s="33">
        <v>248195.1</v>
      </c>
      <c r="U14" s="33">
        <v>193386.9</v>
      </c>
      <c r="V14" s="29">
        <f>'[6]&lt;&lt;Մեծամորի բժշկ. կենտրոն&gt;&gt;ՓԲԸ'!C77</f>
        <v>-2229.1999999999998</v>
      </c>
      <c r="W14" s="33">
        <v>178</v>
      </c>
      <c r="X14" s="29">
        <f>'[6]&lt;&lt;Մեծամորի բժշկ. կենտրոն&gt;&gt;ՓԲԸ'!C14</f>
        <v>208050.89999999997</v>
      </c>
      <c r="Y14" s="29">
        <f>'[6]&lt;&lt;Մեծամորի բժշկ. կենտրոն&gt;&gt;ՓԲԸ'!C15</f>
        <v>193386.89999999997</v>
      </c>
      <c r="Z14" s="29">
        <f>'[6]&lt;&lt;Մեծամորի բժշկ. կենտրոն&gt;&gt;ՓԲԸ'!C42</f>
        <v>210280.1</v>
      </c>
      <c r="AA14" s="29">
        <f>'[6]&lt;&lt;Մեծամորի բժշկ. կենտրոն&gt;&gt;ՓԲԸ'!C43</f>
        <v>199772.5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[6]Sheet6!C77</f>
        <v>0</v>
      </c>
      <c r="W15" s="33">
        <v>0</v>
      </c>
      <c r="X15" s="29">
        <f>[6]Sheet6!C14</f>
        <v>0</v>
      </c>
      <c r="Y15" s="29">
        <f>[6]Sheet6!C15</f>
        <v>0</v>
      </c>
      <c r="Z15" s="29">
        <f>[6]Sheet6!C42</f>
        <v>0</v>
      </c>
      <c r="AA15" s="29">
        <f>[6]Sheet6!C43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[6]Sheet7!C77</f>
        <v>0</v>
      </c>
      <c r="W16" s="33">
        <v>0</v>
      </c>
      <c r="X16" s="29">
        <f>[6]Sheet7!C14</f>
        <v>0</v>
      </c>
      <c r="Y16" s="29">
        <f>[6]Sheet7!C15</f>
        <v>0</v>
      </c>
      <c r="Z16" s="29">
        <f>[6]Sheet7!C42</f>
        <v>0</v>
      </c>
      <c r="AA16" s="29">
        <f>[6]Sheet7!C43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[6]Sheet8!C77</f>
        <v>0</v>
      </c>
      <c r="W17" s="33">
        <v>0</v>
      </c>
      <c r="X17" s="29">
        <f>[6]Sheet8!C14</f>
        <v>0</v>
      </c>
      <c r="Y17" s="29">
        <f>[6]Sheet8!C15</f>
        <v>0</v>
      </c>
      <c r="Z17" s="29">
        <f>[6]Sheet8!C42</f>
        <v>0</v>
      </c>
      <c r="AA17" s="29">
        <f>[6]Sheet8!C43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[6]Sheet9!C77</f>
        <v>0</v>
      </c>
      <c r="W18" s="33">
        <v>0</v>
      </c>
      <c r="X18" s="29">
        <f>[6]Sheet9!C14</f>
        <v>0</v>
      </c>
      <c r="Y18" s="29">
        <f>[6]Sheet9!C15</f>
        <v>0</v>
      </c>
      <c r="Z18" s="29">
        <f>[6]Sheet9!C42</f>
        <v>0</v>
      </c>
      <c r="AA18" s="29">
        <f>[6]Sheet9!C43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[6]Sheet10!C77</f>
        <v>0</v>
      </c>
      <c r="W19" s="33">
        <v>0</v>
      </c>
      <c r="X19" s="29">
        <f>[6]Sheet10!C14</f>
        <v>0</v>
      </c>
      <c r="Y19" s="29">
        <f>[6]Sheet10!C15</f>
        <v>0</v>
      </c>
      <c r="Z19" s="29">
        <f>[6]Sheet10!C42</f>
        <v>0</v>
      </c>
      <c r="AA19" s="29">
        <f>[6]Sheet10!C43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[6]Sheet11!C77</f>
        <v>0</v>
      </c>
      <c r="W20" s="33">
        <v>0</v>
      </c>
      <c r="X20" s="29">
        <f>[6]Sheet11!C14</f>
        <v>0</v>
      </c>
      <c r="Y20" s="29">
        <f>[6]Sheet11!C15</f>
        <v>0</v>
      </c>
      <c r="Z20" s="29">
        <f>[6]Sheet11!C42</f>
        <v>0</v>
      </c>
      <c r="AA20" s="29">
        <f>[6]Sheet11!C43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[6]Sheet12!C77</f>
        <v>0</v>
      </c>
      <c r="W21" s="33">
        <v>0</v>
      </c>
      <c r="X21" s="29">
        <f>[6]Sheet12!C14</f>
        <v>0</v>
      </c>
      <c r="Y21" s="29">
        <f>[6]Sheet12!C15</f>
        <v>0</v>
      </c>
      <c r="Z21" s="29">
        <f>[6]Sheet12!C42</f>
        <v>0</v>
      </c>
      <c r="AA21" s="29">
        <f>[6]Sheet12!C43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[6]Sheet13!C77</f>
        <v>0</v>
      </c>
      <c r="W22" s="33">
        <v>0</v>
      </c>
      <c r="X22" s="29">
        <f>[6]Sheet13!C14</f>
        <v>0</v>
      </c>
      <c r="Y22" s="29">
        <f>[6]Sheet13!C15</f>
        <v>0</v>
      </c>
      <c r="Z22" s="29">
        <f>[6]Sheet13!C42</f>
        <v>0</v>
      </c>
      <c r="AA22" s="29">
        <f>[6]Sheet13!C43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[6]Sheet14!C77</f>
        <v>0</v>
      </c>
      <c r="W23" s="33">
        <v>0</v>
      </c>
      <c r="X23" s="29">
        <f>[6]Sheet14!C14</f>
        <v>0</v>
      </c>
      <c r="Y23" s="29">
        <f>[6]Sheet14!C15</f>
        <v>0</v>
      </c>
      <c r="Z23" s="29">
        <f>[6]Sheet14!C42</f>
        <v>0</v>
      </c>
      <c r="AA23" s="29">
        <f>[6]Sheet14!C43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[6]Sheet15!C77</f>
        <v>0</v>
      </c>
      <c r="W24" s="33">
        <v>0</v>
      </c>
      <c r="X24" s="29">
        <f>[6]Sheet15!C14</f>
        <v>0</v>
      </c>
      <c r="Y24" s="29">
        <f>[6]Sheet15!C15</f>
        <v>0</v>
      </c>
      <c r="Z24" s="29">
        <f>[6]Sheet15!C42</f>
        <v>0</v>
      </c>
      <c r="AA24" s="29">
        <f>[6]Sheet15!C43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[6]Sheet16!C77</f>
        <v>0</v>
      </c>
      <c r="W25" s="33">
        <v>0</v>
      </c>
      <c r="X25" s="29">
        <f>[6]Sheet16!C14</f>
        <v>0</v>
      </c>
      <c r="Y25" s="29">
        <f>[6]Sheet16!C15</f>
        <v>0</v>
      </c>
      <c r="Z25" s="29">
        <f>[6]Sheet16!C42</f>
        <v>0</v>
      </c>
      <c r="AA25" s="29">
        <f>[6]Sheet16!C43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[6]Sheet17!C77</f>
        <v>0</v>
      </c>
      <c r="W26" s="33">
        <v>0</v>
      </c>
      <c r="X26" s="29">
        <f>[6]Sheet17!C14</f>
        <v>0</v>
      </c>
      <c r="Y26" s="29">
        <f>[6]Sheet17!C15</f>
        <v>0</v>
      </c>
      <c r="Z26" s="29">
        <f>[6]Sheet17!C42</f>
        <v>0</v>
      </c>
      <c r="AA26" s="29">
        <f>[6]Sheet17!C43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[6]Sheet18!C77</f>
        <v>0</v>
      </c>
      <c r="W27" s="33">
        <v>0</v>
      </c>
      <c r="X27" s="29">
        <f>[6]Sheet18!C14</f>
        <v>0</v>
      </c>
      <c r="Y27" s="29">
        <f>[6]Sheet18!C15</f>
        <v>0</v>
      </c>
      <c r="Z27" s="29">
        <f>[6]Sheet18!C42</f>
        <v>0</v>
      </c>
      <c r="AA27" s="29">
        <f>[6]Sheet18!C43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[6]Sheet19!C77</f>
        <v>0</v>
      </c>
      <c r="W28" s="33">
        <v>0</v>
      </c>
      <c r="X28" s="29">
        <f>[6]Sheet19!C14</f>
        <v>0</v>
      </c>
      <c r="Y28" s="29">
        <f>[6]Sheet19!C15</f>
        <v>0</v>
      </c>
      <c r="Z28" s="29">
        <f>[6]Sheet19!C42</f>
        <v>0</v>
      </c>
      <c r="AA28" s="29">
        <f>[6]Sheet19!C43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[6]Sheet20!C77</f>
        <v>0</v>
      </c>
      <c r="W29" s="33">
        <v>0</v>
      </c>
      <c r="X29" s="29">
        <f>[6]Sheet20!C14</f>
        <v>0</v>
      </c>
      <c r="Y29" s="29">
        <f>[6]Sheet20!C15</f>
        <v>0</v>
      </c>
      <c r="Z29" s="29">
        <f>[6]Sheet20!C42</f>
        <v>0</v>
      </c>
      <c r="AA29" s="29">
        <f>[6]Sheet20!C43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[6]Sheet21!C77</f>
        <v>0</v>
      </c>
      <c r="W30" s="33">
        <v>0</v>
      </c>
      <c r="X30" s="41">
        <f>[6]Sheet21!C14</f>
        <v>0</v>
      </c>
      <c r="Y30" s="41">
        <f>[6]Sheet21!C15</f>
        <v>0</v>
      </c>
      <c r="Z30" s="41">
        <f>[6]Sheet21!C42</f>
        <v>0</v>
      </c>
      <c r="AA30" s="41">
        <f>[6]Sheet21!C43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2590510.6</v>
      </c>
      <c r="E31" s="61">
        <f t="shared" si="0"/>
        <v>1394849.7</v>
      </c>
      <c r="F31" s="61">
        <f t="shared" si="0"/>
        <v>661508.79999999993</v>
      </c>
      <c r="G31" s="61">
        <f t="shared" si="0"/>
        <v>248734</v>
      </c>
      <c r="H31" s="61">
        <f t="shared" si="0"/>
        <v>17373.400000000001</v>
      </c>
      <c r="I31" s="61">
        <f t="shared" si="0"/>
        <v>2107889</v>
      </c>
      <c r="J31" s="61">
        <f t="shared" si="0"/>
        <v>702752.9</v>
      </c>
      <c r="K31" s="61">
        <f t="shared" si="0"/>
        <v>-72469.100000000006</v>
      </c>
      <c r="L31" s="61">
        <f t="shared" si="0"/>
        <v>1293609.2000000002</v>
      </c>
      <c r="M31" s="61">
        <f t="shared" si="0"/>
        <v>805035.2</v>
      </c>
      <c r="N31" s="61">
        <f t="shared" si="0"/>
        <v>628191.6</v>
      </c>
      <c r="O31" s="61">
        <f t="shared" si="0"/>
        <v>134042.5</v>
      </c>
      <c r="P31" s="61">
        <f t="shared" si="0"/>
        <v>339095.7</v>
      </c>
      <c r="Q31" s="61">
        <f t="shared" si="0"/>
        <v>110402.79999999999</v>
      </c>
      <c r="R31" s="61">
        <f t="shared" si="0"/>
        <v>124634.70000000001</v>
      </c>
      <c r="S31" s="61">
        <f t="shared" si="0"/>
        <v>165072.70000000001</v>
      </c>
      <c r="T31" s="61">
        <f t="shared" si="0"/>
        <v>3252018.8000000003</v>
      </c>
      <c r="U31" s="46">
        <f t="shared" si="0"/>
        <v>1658943.7</v>
      </c>
      <c r="V31" s="47">
        <f t="shared" si="0"/>
        <v>-17414.500000000047</v>
      </c>
      <c r="W31" s="61">
        <f t="shared" si="0"/>
        <v>1316</v>
      </c>
      <c r="X31" s="47">
        <f t="shared" si="0"/>
        <v>1798006.3</v>
      </c>
      <c r="Y31" s="47">
        <f t="shared" si="0"/>
        <v>1657570.2</v>
      </c>
      <c r="Z31" s="47">
        <f t="shared" si="0"/>
        <v>1815389.6</v>
      </c>
      <c r="AA31" s="48">
        <f t="shared" si="0"/>
        <v>1795499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A4:Y4"/>
    <mergeCell ref="M6:M8"/>
    <mergeCell ref="N6:O6"/>
    <mergeCell ref="S7:S8"/>
    <mergeCell ref="T1:Y1"/>
    <mergeCell ref="A2:Y2"/>
    <mergeCell ref="A3:Y3"/>
    <mergeCell ref="A6:A7"/>
    <mergeCell ref="B6:B7"/>
    <mergeCell ref="C6:C8"/>
    <mergeCell ref="D6:D8"/>
    <mergeCell ref="E6:E8"/>
    <mergeCell ref="O7:O8"/>
    <mergeCell ref="Q6:S6"/>
    <mergeCell ref="J6:L6"/>
    <mergeCell ref="P6:P8"/>
    <mergeCell ref="F6:F8"/>
    <mergeCell ref="Q7:Q8"/>
    <mergeCell ref="R7:R8"/>
    <mergeCell ref="G6:H6"/>
    <mergeCell ref="AA6:AA8"/>
    <mergeCell ref="G7:G8"/>
    <mergeCell ref="H7:H8"/>
    <mergeCell ref="J7:J8"/>
    <mergeCell ref="K7:K8"/>
    <mergeCell ref="L7:L8"/>
    <mergeCell ref="N7:N8"/>
    <mergeCell ref="Y6:Y8"/>
    <mergeCell ref="T6:T8"/>
    <mergeCell ref="U6:U8"/>
    <mergeCell ref="V6:V8"/>
    <mergeCell ref="W6:W8"/>
    <mergeCell ref="X6:X8"/>
    <mergeCell ref="Z6:Z8"/>
    <mergeCell ref="I6:I8"/>
  </mergeCells>
  <pageMargins left="0.7" right="0.7" top="0.75" bottom="0.75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topLeftCell="Z10" workbookViewId="0">
      <selection activeCell="AB10" sqref="AB10:AD14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82"/>
      <c r="AA2" s="82"/>
    </row>
    <row r="3" spans="1:33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83"/>
      <c r="AA3" s="83"/>
    </row>
    <row r="4" spans="1:33" s="66" customFormat="1" ht="26.25" customHeight="1" x14ac:dyDescent="0.45">
      <c r="A4" s="280" t="s">
        <v>195</v>
      </c>
      <c r="B4" s="280"/>
      <c r="C4" s="280"/>
      <c r="D4" s="280"/>
      <c r="E4" s="280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0"/>
      <c r="S4" s="280"/>
      <c r="T4" s="280"/>
      <c r="U4" s="280"/>
      <c r="V4" s="280"/>
      <c r="W4" s="280"/>
      <c r="X4" s="280"/>
      <c r="Y4" s="280"/>
      <c r="Z4" s="84"/>
      <c r="AA4" s="63" t="s">
        <v>17</v>
      </c>
    </row>
    <row r="5" spans="1:33" s="64" customFormat="1" ht="18" thickBot="1" x14ac:dyDescent="0.45">
      <c r="B5" s="65" t="s">
        <v>18</v>
      </c>
      <c r="C5" s="66"/>
      <c r="D5" s="64" t="s">
        <v>216</v>
      </c>
      <c r="U5" s="67"/>
      <c r="AA5" s="68" t="s">
        <v>19</v>
      </c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77"/>
      <c r="B7" s="278"/>
      <c r="C7" s="278"/>
      <c r="D7" s="275"/>
      <c r="E7" s="211"/>
      <c r="F7" s="275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75"/>
      <c r="Q7" s="218" t="s">
        <v>44</v>
      </c>
      <c r="R7" s="218" t="s">
        <v>45</v>
      </c>
      <c r="S7" s="231" t="s">
        <v>46</v>
      </c>
      <c r="T7" s="214"/>
      <c r="U7" s="275"/>
      <c r="V7" s="211"/>
      <c r="W7" s="275"/>
      <c r="X7" s="211"/>
      <c r="Y7" s="235"/>
      <c r="Z7" s="211"/>
      <c r="AA7" s="275"/>
    </row>
    <row r="8" spans="1:33" ht="148.5" customHeight="1" thickBot="1" x14ac:dyDescent="0.45">
      <c r="A8" s="18"/>
      <c r="B8" s="19"/>
      <c r="C8" s="279"/>
      <c r="D8" s="276"/>
      <c r="E8" s="212"/>
      <c r="F8" s="276"/>
      <c r="G8" s="219"/>
      <c r="H8" s="212"/>
      <c r="I8" s="236"/>
      <c r="J8" s="219"/>
      <c r="K8" s="219"/>
      <c r="L8" s="212"/>
      <c r="M8" s="234"/>
      <c r="N8" s="217"/>
      <c r="O8" s="217"/>
      <c r="P8" s="276"/>
      <c r="Q8" s="219"/>
      <c r="R8" s="219"/>
      <c r="S8" s="212"/>
      <c r="T8" s="215"/>
      <c r="U8" s="276"/>
      <c r="V8" s="212"/>
      <c r="W8" s="276"/>
      <c r="X8" s="212"/>
      <c r="Y8" s="236"/>
      <c r="Z8" s="212"/>
      <c r="AA8" s="276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69" t="s">
        <v>48</v>
      </c>
      <c r="B10" s="85" t="s">
        <v>217</v>
      </c>
      <c r="C10" s="71">
        <v>100</v>
      </c>
      <c r="D10" s="102">
        <v>65105.777000000002</v>
      </c>
      <c r="E10" s="102">
        <v>64995.777000000002</v>
      </c>
      <c r="F10" s="102">
        <v>44945.718439999997</v>
      </c>
      <c r="G10" s="102">
        <v>25114.815999999999</v>
      </c>
      <c r="H10" s="102">
        <v>11120.132299999997</v>
      </c>
      <c r="I10" s="102">
        <v>35099.288999999997</v>
      </c>
      <c r="J10" s="102">
        <v>11180</v>
      </c>
      <c r="K10" s="102">
        <v>10790.614</v>
      </c>
      <c r="L10" s="102">
        <v>828.67499999999995</v>
      </c>
      <c r="M10" s="102">
        <v>37306.216</v>
      </c>
      <c r="N10" s="102">
        <v>0</v>
      </c>
      <c r="O10" s="102">
        <v>37306.216</v>
      </c>
      <c r="P10" s="102">
        <v>37645.990730000005</v>
      </c>
      <c r="Q10" s="102">
        <v>641.89300000000003</v>
      </c>
      <c r="R10" s="102">
        <v>2902.3440000000001</v>
      </c>
      <c r="S10" s="102">
        <v>10702.61</v>
      </c>
      <c r="T10" s="102">
        <v>110051.49573000001</v>
      </c>
      <c r="U10" s="72">
        <v>121945</v>
      </c>
      <c r="V10" s="29">
        <f>[7]TsaghkahovitiAK!C77</f>
        <v>4693.3520000000044</v>
      </c>
      <c r="W10" s="72">
        <v>91</v>
      </c>
      <c r="X10" s="29">
        <f>[7]TsaghkahovitiAK!C14</f>
        <v>140545.79999999999</v>
      </c>
      <c r="Y10" s="29">
        <f>[7]TsaghkahovitiAK!C15</f>
        <v>125658.3</v>
      </c>
      <c r="Z10" s="29">
        <f>[7]TsaghkahovitiAK!C42</f>
        <v>134822.19999999998</v>
      </c>
      <c r="AA10" s="29">
        <f>[7]TsaghkahovitiAK!C43</f>
        <v>120639.69999999998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69" t="s">
        <v>49</v>
      </c>
      <c r="B11" s="85" t="s">
        <v>218</v>
      </c>
      <c r="C11" s="71">
        <v>100</v>
      </c>
      <c r="D11" s="102">
        <v>428544</v>
      </c>
      <c r="E11" s="102">
        <v>428544</v>
      </c>
      <c r="F11" s="102">
        <v>105114.8</v>
      </c>
      <c r="G11" s="102">
        <v>30838.799999999999</v>
      </c>
      <c r="H11" s="102">
        <v>1414.6</v>
      </c>
      <c r="I11" s="102">
        <v>81521</v>
      </c>
      <c r="J11" s="102">
        <v>49720</v>
      </c>
      <c r="K11" s="102">
        <v>24172.400000000001</v>
      </c>
      <c r="L11" s="102">
        <v>7628.6</v>
      </c>
      <c r="M11" s="102">
        <v>365308.8</v>
      </c>
      <c r="N11" s="102">
        <v>0</v>
      </c>
      <c r="O11" s="102">
        <v>365308.8</v>
      </c>
      <c r="P11" s="102">
        <v>86829</v>
      </c>
      <c r="Q11" s="102">
        <v>56259</v>
      </c>
      <c r="R11" s="102">
        <v>2600</v>
      </c>
      <c r="S11" s="102">
        <v>12147</v>
      </c>
      <c r="T11" s="102">
        <v>533658.80000000005</v>
      </c>
      <c r="U11" s="72">
        <v>196358</v>
      </c>
      <c r="V11" s="29">
        <f>[7]AparaniBK!C77</f>
        <v>112</v>
      </c>
      <c r="W11" s="176">
        <v>168</v>
      </c>
      <c r="X11" s="29">
        <f>[7]AparaniBK!C14</f>
        <v>196358</v>
      </c>
      <c r="Y11" s="29">
        <f>[7]AparaniBK!C15</f>
        <v>195998</v>
      </c>
      <c r="Z11" s="29">
        <f>[7]AparaniBK!C42</f>
        <v>196221</v>
      </c>
      <c r="AA11" s="29">
        <f>[7]AparaniBK!C43</f>
        <v>196221</v>
      </c>
      <c r="AB11" s="30"/>
      <c r="AC11" s="31"/>
      <c r="AD11" s="31"/>
      <c r="AE11" s="31"/>
      <c r="AF11" s="31"/>
      <c r="AG11" s="4"/>
    </row>
    <row r="12" spans="1:33" s="172" customFormat="1" ht="57" customHeight="1" x14ac:dyDescent="0.35">
      <c r="A12" s="177" t="s">
        <v>50</v>
      </c>
      <c r="B12" s="178" t="s">
        <v>219</v>
      </c>
      <c r="C12" s="179">
        <v>100</v>
      </c>
      <c r="D12" s="180">
        <v>474850</v>
      </c>
      <c r="E12" s="180">
        <v>474682.3</v>
      </c>
      <c r="F12" s="180">
        <v>122688.8</v>
      </c>
      <c r="G12" s="180">
        <v>74341.5</v>
      </c>
      <c r="H12" s="180">
        <v>13339.4</v>
      </c>
      <c r="I12" s="180">
        <v>272091</v>
      </c>
      <c r="J12" s="180">
        <f>'[8]Havelvac 2'!$J$14</f>
        <v>40270</v>
      </c>
      <c r="K12" s="180">
        <v>1907.1</v>
      </c>
      <c r="L12" s="180">
        <f>'[8]Havelvac 2'!$L$14</f>
        <v>0</v>
      </c>
      <c r="M12" s="180">
        <v>41835.1</v>
      </c>
      <c r="N12" s="180">
        <v>0</v>
      </c>
      <c r="O12" s="180">
        <v>0</v>
      </c>
      <c r="P12" s="180">
        <v>283612.7</v>
      </c>
      <c r="Q12" s="180">
        <v>6097.4</v>
      </c>
      <c r="R12" s="180">
        <v>15046.2</v>
      </c>
      <c r="S12" s="180">
        <v>49013.599999999999</v>
      </c>
      <c r="T12" s="180">
        <v>597538.80000000005</v>
      </c>
      <c r="U12" s="180">
        <v>502288.7</v>
      </c>
      <c r="V12" s="181">
        <f>[7]AshtarakiBK!C77</f>
        <v>12342</v>
      </c>
      <c r="W12" s="182">
        <v>275</v>
      </c>
      <c r="X12" s="181">
        <f>[7]AshtarakiBK!C14</f>
        <v>502288.7</v>
      </c>
      <c r="Y12" s="181">
        <f>[7]AshtarakiBK!C15</f>
        <v>382649.2</v>
      </c>
      <c r="Z12" s="181">
        <f>[7]AshtarakiBK!C42</f>
        <v>486861.2</v>
      </c>
      <c r="AA12" s="181">
        <f>[7]AshtarakiBK!C43</f>
        <v>486861.2</v>
      </c>
      <c r="AB12" s="183"/>
      <c r="AC12" s="184"/>
      <c r="AD12" s="184"/>
      <c r="AE12" s="184"/>
      <c r="AF12" s="184"/>
      <c r="AG12" s="185"/>
    </row>
    <row r="13" spans="1:33" s="172" customFormat="1" ht="57" customHeight="1" x14ac:dyDescent="0.35">
      <c r="A13" s="177" t="s">
        <v>51</v>
      </c>
      <c r="B13" s="178" t="s">
        <v>220</v>
      </c>
      <c r="C13" s="179">
        <v>100</v>
      </c>
      <c r="D13" s="180">
        <v>51284.7</v>
      </c>
      <c r="E13" s="180">
        <v>49088.6</v>
      </c>
      <c r="F13" s="180">
        <v>85835.4</v>
      </c>
      <c r="G13" s="180">
        <v>39614.699999999997</v>
      </c>
      <c r="H13" s="180">
        <v>4772.3999999999996</v>
      </c>
      <c r="I13" s="180">
        <v>53806.9</v>
      </c>
      <c r="J13" s="180">
        <v>38990</v>
      </c>
      <c r="K13" s="180">
        <v>-9631.9</v>
      </c>
      <c r="L13" s="180">
        <v>0</v>
      </c>
      <c r="M13" s="180">
        <v>38259.5</v>
      </c>
      <c r="N13" s="180"/>
      <c r="O13" s="180">
        <v>38259.5</v>
      </c>
      <c r="P13" s="180">
        <v>45053.7</v>
      </c>
      <c r="Q13" s="180">
        <v>851.2</v>
      </c>
      <c r="R13" s="180">
        <v>6688</v>
      </c>
      <c r="S13" s="180">
        <v>17984.900000000001</v>
      </c>
      <c r="T13" s="180">
        <v>137120.1</v>
      </c>
      <c r="U13" s="180">
        <v>207751</v>
      </c>
      <c r="V13" s="181">
        <f>[7]TaliniBK!C77</f>
        <v>6338.8</v>
      </c>
      <c r="W13" s="180">
        <v>188</v>
      </c>
      <c r="X13" s="181">
        <f>[7]TaliniBK!C14</f>
        <v>263953.10000000003</v>
      </c>
      <c r="Y13" s="181">
        <f>[7]TaliniBK!C15</f>
        <v>207537.2</v>
      </c>
      <c r="Z13" s="181">
        <f>[7]TaliniBK!C42</f>
        <v>256222.89999999997</v>
      </c>
      <c r="AA13" s="181">
        <f>[7]TaliniBK!C43</f>
        <v>255944.69999999995</v>
      </c>
      <c r="AB13" s="183"/>
      <c r="AC13" s="184"/>
      <c r="AD13" s="184"/>
      <c r="AE13" s="184"/>
      <c r="AF13" s="184"/>
      <c r="AG13" s="185"/>
    </row>
    <row r="14" spans="1:33" s="172" customFormat="1" ht="57" customHeight="1" x14ac:dyDescent="0.35">
      <c r="A14" s="177" t="s">
        <v>52</v>
      </c>
      <c r="B14" s="178" t="s">
        <v>221</v>
      </c>
      <c r="C14" s="179"/>
      <c r="D14" s="180"/>
      <c r="E14" s="180"/>
      <c r="F14" s="180"/>
      <c r="G14" s="180"/>
      <c r="H14" s="180"/>
      <c r="I14" s="180"/>
      <c r="J14" s="180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1"/>
      <c r="W14" s="186"/>
      <c r="X14" s="181"/>
      <c r="Y14" s="181"/>
      <c r="Z14" s="181"/>
      <c r="AA14" s="181"/>
      <c r="AB14" s="183"/>
      <c r="AC14" s="184"/>
      <c r="AD14" s="184"/>
      <c r="AE14" s="184"/>
      <c r="AF14" s="184"/>
      <c r="AG14" s="185"/>
    </row>
    <row r="15" spans="1:33" s="172" customFormat="1" ht="57" customHeight="1" x14ac:dyDescent="0.35">
      <c r="A15" s="177" t="s">
        <v>53</v>
      </c>
      <c r="B15" s="178" t="s">
        <v>55</v>
      </c>
      <c r="C15" s="179"/>
      <c r="D15" s="180"/>
      <c r="E15" s="180"/>
      <c r="F15" s="180"/>
      <c r="G15" s="180"/>
      <c r="H15" s="180"/>
      <c r="I15" s="180"/>
      <c r="J15" s="180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1"/>
      <c r="W15" s="186"/>
      <c r="X15" s="181"/>
      <c r="Y15" s="181"/>
      <c r="Z15" s="181"/>
      <c r="AA15" s="181"/>
      <c r="AB15" s="183"/>
      <c r="AC15" s="184"/>
      <c r="AD15" s="184"/>
      <c r="AE15" s="184"/>
      <c r="AF15" s="184"/>
      <c r="AG15" s="185"/>
    </row>
    <row r="16" spans="1:33" s="172" customFormat="1" ht="57" customHeight="1" x14ac:dyDescent="0.35">
      <c r="A16" s="177" t="s">
        <v>54</v>
      </c>
      <c r="B16" s="178" t="s">
        <v>55</v>
      </c>
      <c r="C16" s="179"/>
      <c r="D16" s="180"/>
      <c r="E16" s="180"/>
      <c r="F16" s="180"/>
      <c r="G16" s="180"/>
      <c r="H16" s="180"/>
      <c r="I16" s="180"/>
      <c r="J16" s="180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1"/>
      <c r="W16" s="186"/>
      <c r="X16" s="181"/>
      <c r="Y16" s="181"/>
      <c r="Z16" s="181"/>
      <c r="AA16" s="181"/>
      <c r="AB16" s="183"/>
      <c r="AC16" s="184"/>
      <c r="AD16" s="184"/>
      <c r="AE16" s="184"/>
      <c r="AF16" s="184"/>
      <c r="AG16" s="185"/>
    </row>
    <row r="17" spans="1:33" s="172" customFormat="1" ht="57" customHeight="1" x14ac:dyDescent="0.35">
      <c r="A17" s="177" t="s">
        <v>56</v>
      </c>
      <c r="B17" s="178" t="s">
        <v>55</v>
      </c>
      <c r="C17" s="179"/>
      <c r="D17" s="180"/>
      <c r="E17" s="180"/>
      <c r="F17" s="180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1"/>
      <c r="W17" s="186"/>
      <c r="X17" s="181"/>
      <c r="Y17" s="181"/>
      <c r="Z17" s="181"/>
      <c r="AA17" s="181"/>
      <c r="AB17" s="183"/>
      <c r="AC17" s="184"/>
      <c r="AD17" s="184"/>
      <c r="AE17" s="184"/>
      <c r="AF17" s="184"/>
      <c r="AG17" s="185"/>
    </row>
    <row r="18" spans="1:33" s="185" customFormat="1" ht="57" customHeight="1" x14ac:dyDescent="0.35">
      <c r="A18" s="177" t="s">
        <v>57</v>
      </c>
      <c r="B18" s="178" t="s">
        <v>55</v>
      </c>
      <c r="C18" s="179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1"/>
      <c r="W18" s="186"/>
      <c r="X18" s="181"/>
      <c r="Y18" s="181"/>
      <c r="Z18" s="181"/>
      <c r="AA18" s="181"/>
      <c r="AB18" s="183"/>
      <c r="AC18" s="184"/>
      <c r="AD18" s="184"/>
      <c r="AE18" s="184"/>
      <c r="AF18" s="184"/>
    </row>
    <row r="19" spans="1:33" s="185" customFormat="1" ht="57" customHeight="1" x14ac:dyDescent="0.35">
      <c r="A19" s="177" t="s">
        <v>58</v>
      </c>
      <c r="B19" s="178" t="s">
        <v>55</v>
      </c>
      <c r="C19" s="179"/>
      <c r="D19" s="180"/>
      <c r="E19" s="180"/>
      <c r="F19" s="180"/>
      <c r="G19" s="180"/>
      <c r="H19" s="180"/>
      <c r="I19" s="180"/>
      <c r="J19" s="180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1"/>
      <c r="W19" s="186"/>
      <c r="X19" s="181"/>
      <c r="Y19" s="181"/>
      <c r="Z19" s="181"/>
      <c r="AA19" s="181"/>
      <c r="AB19" s="183"/>
      <c r="AC19" s="184"/>
      <c r="AD19" s="184"/>
      <c r="AE19" s="184"/>
      <c r="AF19" s="184"/>
    </row>
    <row r="20" spans="1:33" s="185" customFormat="1" ht="57" customHeight="1" x14ac:dyDescent="0.35">
      <c r="A20" s="187" t="s">
        <v>59</v>
      </c>
      <c r="B20" s="178" t="s">
        <v>55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6"/>
      <c r="O20" s="186"/>
      <c r="P20" s="186"/>
      <c r="Q20" s="186"/>
      <c r="R20" s="186"/>
      <c r="S20" s="186"/>
      <c r="T20" s="186"/>
      <c r="U20" s="180"/>
      <c r="V20" s="181"/>
      <c r="W20" s="186"/>
      <c r="X20" s="181"/>
      <c r="Y20" s="181"/>
      <c r="Z20" s="181"/>
      <c r="AA20" s="181"/>
      <c r="AB20" s="183"/>
      <c r="AC20" s="184"/>
      <c r="AD20" s="184"/>
      <c r="AE20" s="184"/>
      <c r="AF20" s="184"/>
    </row>
    <row r="21" spans="1:33" s="185" customFormat="1" ht="57" customHeight="1" x14ac:dyDescent="0.35">
      <c r="A21" s="187" t="s">
        <v>60</v>
      </c>
      <c r="B21" s="178" t="s">
        <v>55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0"/>
      <c r="V21" s="181"/>
      <c r="W21" s="186"/>
      <c r="X21" s="181"/>
      <c r="Y21" s="181"/>
      <c r="Z21" s="181"/>
      <c r="AA21" s="181"/>
      <c r="AB21" s="183"/>
      <c r="AC21" s="184"/>
      <c r="AD21" s="184"/>
      <c r="AE21" s="184"/>
      <c r="AF21" s="184"/>
    </row>
    <row r="22" spans="1:33" s="185" customFormat="1" ht="57" customHeight="1" x14ac:dyDescent="0.35">
      <c r="A22" s="187" t="s">
        <v>61</v>
      </c>
      <c r="B22" s="178" t="s">
        <v>55</v>
      </c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  <c r="Q22" s="186"/>
      <c r="R22" s="186"/>
      <c r="S22" s="186"/>
      <c r="T22" s="186"/>
      <c r="U22" s="180"/>
      <c r="V22" s="181"/>
      <c r="W22" s="186"/>
      <c r="X22" s="181"/>
      <c r="Y22" s="181"/>
      <c r="Z22" s="181"/>
      <c r="AA22" s="181"/>
      <c r="AB22" s="183"/>
      <c r="AC22" s="184"/>
      <c r="AD22" s="184"/>
      <c r="AE22" s="184"/>
      <c r="AF22" s="184"/>
    </row>
    <row r="23" spans="1:33" s="185" customFormat="1" ht="57" customHeight="1" x14ac:dyDescent="0.35">
      <c r="A23" s="187" t="s">
        <v>62</v>
      </c>
      <c r="B23" s="178" t="s">
        <v>55</v>
      </c>
      <c r="C23" s="186"/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  <c r="Q23" s="186"/>
      <c r="R23" s="186"/>
      <c r="S23" s="186"/>
      <c r="T23" s="186"/>
      <c r="U23" s="180"/>
      <c r="V23" s="181"/>
      <c r="W23" s="186"/>
      <c r="X23" s="181"/>
      <c r="Y23" s="181"/>
      <c r="Z23" s="181"/>
      <c r="AA23" s="181"/>
      <c r="AB23" s="183"/>
      <c r="AC23" s="184"/>
      <c r="AD23" s="184"/>
      <c r="AE23" s="184"/>
      <c r="AF23" s="184"/>
    </row>
    <row r="24" spans="1:33" s="185" customFormat="1" ht="57" customHeight="1" x14ac:dyDescent="0.35">
      <c r="A24" s="187" t="s">
        <v>63</v>
      </c>
      <c r="B24" s="188" t="s">
        <v>55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  <c r="Q24" s="186"/>
      <c r="R24" s="186"/>
      <c r="S24" s="186"/>
      <c r="T24" s="186"/>
      <c r="U24" s="180"/>
      <c r="V24" s="181"/>
      <c r="W24" s="186"/>
      <c r="X24" s="181"/>
      <c r="Y24" s="181"/>
      <c r="Z24" s="181"/>
      <c r="AA24" s="181"/>
      <c r="AB24" s="183"/>
      <c r="AC24" s="184"/>
      <c r="AD24" s="184"/>
      <c r="AE24" s="184"/>
      <c r="AF24" s="184"/>
    </row>
    <row r="25" spans="1:33" s="185" customFormat="1" ht="57" customHeight="1" x14ac:dyDescent="0.35">
      <c r="A25" s="187" t="s">
        <v>64</v>
      </c>
      <c r="B25" s="188" t="s">
        <v>55</v>
      </c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0"/>
      <c r="V25" s="181"/>
      <c r="W25" s="186"/>
      <c r="X25" s="181"/>
      <c r="Y25" s="181"/>
      <c r="Z25" s="181"/>
      <c r="AA25" s="181"/>
      <c r="AB25" s="183"/>
      <c r="AC25" s="184"/>
      <c r="AD25" s="184"/>
      <c r="AE25" s="184"/>
      <c r="AF25" s="184"/>
    </row>
    <row r="26" spans="1:33" s="185" customFormat="1" ht="57" customHeight="1" x14ac:dyDescent="0.35">
      <c r="A26" s="187" t="s">
        <v>65</v>
      </c>
      <c r="B26" s="188" t="s">
        <v>55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0"/>
      <c r="V26" s="181"/>
      <c r="W26" s="186"/>
      <c r="X26" s="181"/>
      <c r="Y26" s="181"/>
      <c r="Z26" s="181"/>
      <c r="AA26" s="181"/>
      <c r="AB26" s="183"/>
      <c r="AC26" s="184"/>
      <c r="AD26" s="184"/>
      <c r="AE26" s="184"/>
      <c r="AF26" s="184"/>
    </row>
    <row r="27" spans="1:33" s="185" customFormat="1" ht="57" customHeight="1" x14ac:dyDescent="0.35">
      <c r="A27" s="187" t="s">
        <v>66</v>
      </c>
      <c r="B27" s="188" t="s">
        <v>55</v>
      </c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0"/>
      <c r="V27" s="181"/>
      <c r="W27" s="186"/>
      <c r="X27" s="181"/>
      <c r="Y27" s="181"/>
      <c r="Z27" s="181"/>
      <c r="AA27" s="181"/>
      <c r="AB27" s="183"/>
      <c r="AC27" s="184"/>
      <c r="AD27" s="184"/>
      <c r="AE27" s="184"/>
      <c r="AF27" s="184"/>
    </row>
    <row r="28" spans="1:33" s="185" customFormat="1" ht="57" customHeight="1" x14ac:dyDescent="0.35">
      <c r="A28" s="187" t="s">
        <v>67</v>
      </c>
      <c r="B28" s="188" t="s">
        <v>55</v>
      </c>
      <c r="C28" s="186"/>
      <c r="D28" s="186"/>
      <c r="E28" s="186"/>
      <c r="F28" s="186"/>
      <c r="G28" s="186"/>
      <c r="H28" s="186"/>
      <c r="I28" s="186"/>
      <c r="J28" s="186"/>
      <c r="K28" s="186"/>
      <c r="L28" s="186"/>
      <c r="M28" s="186"/>
      <c r="N28" s="186"/>
      <c r="O28" s="186"/>
      <c r="P28" s="186"/>
      <c r="Q28" s="186"/>
      <c r="R28" s="186"/>
      <c r="S28" s="186"/>
      <c r="T28" s="186"/>
      <c r="U28" s="180"/>
      <c r="V28" s="181"/>
      <c r="W28" s="186"/>
      <c r="X28" s="181"/>
      <c r="Y28" s="181"/>
      <c r="Z28" s="181"/>
      <c r="AA28" s="181"/>
      <c r="AB28" s="183"/>
      <c r="AC28" s="184"/>
      <c r="AD28" s="184"/>
      <c r="AE28" s="184"/>
      <c r="AF28" s="184"/>
    </row>
    <row r="29" spans="1:33" s="185" customFormat="1" ht="57" customHeight="1" x14ac:dyDescent="0.35">
      <c r="A29" s="187" t="s">
        <v>68</v>
      </c>
      <c r="B29" s="188" t="s">
        <v>55</v>
      </c>
      <c r="C29" s="186"/>
      <c r="D29" s="186"/>
      <c r="E29" s="186"/>
      <c r="F29" s="186"/>
      <c r="G29" s="186"/>
      <c r="H29" s="186"/>
      <c r="I29" s="186"/>
      <c r="J29" s="186"/>
      <c r="K29" s="186"/>
      <c r="L29" s="186"/>
      <c r="M29" s="186"/>
      <c r="N29" s="186"/>
      <c r="O29" s="186"/>
      <c r="P29" s="186"/>
      <c r="Q29" s="186"/>
      <c r="R29" s="186"/>
      <c r="S29" s="186"/>
      <c r="T29" s="186"/>
      <c r="U29" s="180"/>
      <c r="V29" s="181"/>
      <c r="W29" s="186"/>
      <c r="X29" s="181"/>
      <c r="Y29" s="181"/>
      <c r="Z29" s="181"/>
      <c r="AA29" s="181"/>
      <c r="AB29" s="183"/>
      <c r="AC29" s="184"/>
      <c r="AD29" s="184"/>
      <c r="AE29" s="184"/>
      <c r="AF29" s="184"/>
    </row>
    <row r="30" spans="1:33" s="185" customFormat="1" ht="57" customHeight="1" thickBot="1" x14ac:dyDescent="0.4">
      <c r="A30" s="189" t="s">
        <v>69</v>
      </c>
      <c r="B30" s="190" t="s">
        <v>55</v>
      </c>
      <c r="C30" s="191"/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2"/>
      <c r="V30" s="181"/>
      <c r="W30" s="191"/>
      <c r="X30" s="193"/>
      <c r="Y30" s="193"/>
      <c r="Z30" s="193"/>
      <c r="AA30" s="193"/>
      <c r="AB30" s="183"/>
      <c r="AC30" s="184"/>
      <c r="AD30" s="184"/>
      <c r="AE30" s="184"/>
      <c r="AF30" s="184"/>
    </row>
    <row r="31" spans="1:33" s="185" customFormat="1" ht="18" customHeight="1" thickBot="1" x14ac:dyDescent="0.4">
      <c r="A31" s="194"/>
      <c r="B31" s="195" t="s">
        <v>70</v>
      </c>
      <c r="C31" s="196"/>
      <c r="D31" s="197">
        <f t="shared" ref="D31:AA31" si="0">SUM(D10:D30)</f>
        <v>1019784.477</v>
      </c>
      <c r="E31" s="197">
        <f t="shared" si="0"/>
        <v>1017310.677</v>
      </c>
      <c r="F31" s="197">
        <f t="shared" si="0"/>
        <v>358584.71843999997</v>
      </c>
      <c r="G31" s="197">
        <f t="shared" si="0"/>
        <v>169909.81599999999</v>
      </c>
      <c r="H31" s="197">
        <f t="shared" si="0"/>
        <v>30646.532299999999</v>
      </c>
      <c r="I31" s="197">
        <f t="shared" si="0"/>
        <v>442518.18900000001</v>
      </c>
      <c r="J31" s="197">
        <f t="shared" si="0"/>
        <v>140160</v>
      </c>
      <c r="K31" s="197">
        <f t="shared" si="0"/>
        <v>27238.214</v>
      </c>
      <c r="L31" s="197">
        <f t="shared" si="0"/>
        <v>8457.2749999999996</v>
      </c>
      <c r="M31" s="197">
        <f t="shared" si="0"/>
        <v>482709.61599999998</v>
      </c>
      <c r="N31" s="197">
        <f t="shared" si="0"/>
        <v>0</v>
      </c>
      <c r="O31" s="197">
        <f t="shared" si="0"/>
        <v>440874.516</v>
      </c>
      <c r="P31" s="197">
        <f t="shared" si="0"/>
        <v>453141.39073000004</v>
      </c>
      <c r="Q31" s="197">
        <f t="shared" si="0"/>
        <v>63849.492999999995</v>
      </c>
      <c r="R31" s="197">
        <f t="shared" si="0"/>
        <v>27236.544000000002</v>
      </c>
      <c r="S31" s="197">
        <f t="shared" si="0"/>
        <v>89848.109999999986</v>
      </c>
      <c r="T31" s="197">
        <f t="shared" si="0"/>
        <v>1378369.1957300003</v>
      </c>
      <c r="U31" s="198">
        <f t="shared" si="0"/>
        <v>1028342.7</v>
      </c>
      <c r="V31" s="199">
        <f t="shared" si="0"/>
        <v>23486.152000000006</v>
      </c>
      <c r="W31" s="197">
        <f>SUM(W10:W30)</f>
        <v>722</v>
      </c>
      <c r="X31" s="199">
        <f t="shared" si="0"/>
        <v>1103145.6000000001</v>
      </c>
      <c r="Y31" s="199">
        <f t="shared" si="0"/>
        <v>911842.7</v>
      </c>
      <c r="Z31" s="199">
        <f t="shared" si="0"/>
        <v>1074127.2999999998</v>
      </c>
      <c r="AA31" s="200">
        <f t="shared" si="0"/>
        <v>1059666.5999999999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86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7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80"/>
    </row>
    <row r="45" spans="2:27" x14ac:dyDescent="0.4">
      <c r="V45" s="87"/>
    </row>
    <row r="46" spans="2:27" x14ac:dyDescent="0.4">
      <c r="V46" s="87"/>
    </row>
    <row r="47" spans="2:27" x14ac:dyDescent="0.4">
      <c r="V47" s="87"/>
    </row>
    <row r="48" spans="2:27" x14ac:dyDescent="0.4">
      <c r="V48" s="87"/>
    </row>
    <row r="49" spans="22:22" x14ac:dyDescent="0.4">
      <c r="V49" s="87"/>
    </row>
    <row r="50" spans="22:22" x14ac:dyDescent="0.4">
      <c r="V50" s="87"/>
    </row>
    <row r="51" spans="22:22" x14ac:dyDescent="0.4">
      <c r="V51" s="87"/>
    </row>
    <row r="52" spans="22:22" x14ac:dyDescent="0.4">
      <c r="V52" s="87"/>
    </row>
    <row r="53" spans="22:22" x14ac:dyDescent="0.4">
      <c r="V53" s="31"/>
    </row>
  </sheetData>
  <mergeCells count="35">
    <mergeCell ref="AA6:AA8"/>
    <mergeCell ref="G7:G8"/>
    <mergeCell ref="H7:H8"/>
    <mergeCell ref="J7:J8"/>
    <mergeCell ref="K7:K8"/>
    <mergeCell ref="L7:L8"/>
    <mergeCell ref="N7:N8"/>
    <mergeCell ref="O7:O8"/>
    <mergeCell ref="Q6:S6"/>
    <mergeCell ref="T6:T8"/>
    <mergeCell ref="U6:U8"/>
    <mergeCell ref="V6:V8"/>
    <mergeCell ref="W6:W8"/>
    <mergeCell ref="X6:X8"/>
    <mergeCell ref="M6:M8"/>
    <mergeCell ref="Y6:Y8"/>
    <mergeCell ref="Z6:Z8"/>
    <mergeCell ref="T1:Y1"/>
    <mergeCell ref="A2:Y2"/>
    <mergeCell ref="A3:Y3"/>
    <mergeCell ref="A6:A7"/>
    <mergeCell ref="B6:B7"/>
    <mergeCell ref="C6:C8"/>
    <mergeCell ref="D6:D8"/>
    <mergeCell ref="E6:E8"/>
    <mergeCell ref="F6:F8"/>
    <mergeCell ref="Q7:Q8"/>
    <mergeCell ref="R7:R8"/>
    <mergeCell ref="S7:S8"/>
    <mergeCell ref="A4:Y4"/>
    <mergeCell ref="G6:H6"/>
    <mergeCell ref="I6:I8"/>
    <mergeCell ref="J6:L6"/>
    <mergeCell ref="N6:O6"/>
    <mergeCell ref="P6:P8"/>
  </mergeCells>
  <pageMargins left="0.7" right="0.7" top="0.75" bottom="0.75" header="0.3" footer="0.3"/>
  <pageSetup paperSize="9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8" workbookViewId="0">
      <selection activeCell="AB10" sqref="AB10:AD21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s="12" customFormat="1" ht="45" customHeight="1" x14ac:dyDescent="0.4">
      <c r="T1" s="281"/>
      <c r="U1" s="281"/>
      <c r="V1" s="281"/>
      <c r="W1" s="281"/>
      <c r="X1" s="281"/>
      <c r="Y1" s="281"/>
      <c r="Z1" s="104"/>
      <c r="AA1" s="104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>
        <v>2022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6" t="s">
        <v>161</v>
      </c>
      <c r="C10" s="28">
        <v>100</v>
      </c>
      <c r="D10" s="33">
        <v>2446071</v>
      </c>
      <c r="E10" s="33">
        <v>2428726</v>
      </c>
      <c r="F10" s="33">
        <v>112005</v>
      </c>
      <c r="G10" s="33">
        <v>10225</v>
      </c>
      <c r="H10" s="33">
        <v>471</v>
      </c>
      <c r="I10" s="33">
        <v>2015125</v>
      </c>
      <c r="J10" s="33">
        <v>1922100</v>
      </c>
      <c r="K10" s="33">
        <v>72820</v>
      </c>
      <c r="L10" s="33">
        <v>19891</v>
      </c>
      <c r="M10" s="33">
        <v>470131</v>
      </c>
      <c r="N10" s="33">
        <v>0</v>
      </c>
      <c r="O10" s="33">
        <v>470131</v>
      </c>
      <c r="P10" s="33">
        <v>72820</v>
      </c>
      <c r="Q10" s="33">
        <v>0</v>
      </c>
      <c r="R10" s="33">
        <v>0</v>
      </c>
      <c r="S10" s="33">
        <v>0</v>
      </c>
      <c r="T10" s="33">
        <v>2558076</v>
      </c>
      <c r="U10" s="33">
        <v>940813</v>
      </c>
      <c r="V10" s="29">
        <v>11867</v>
      </c>
      <c r="W10" s="33">
        <v>530</v>
      </c>
      <c r="X10" s="29">
        <v>1018584</v>
      </c>
      <c r="Y10" s="29">
        <v>940813</v>
      </c>
      <c r="Z10" s="29">
        <v>1004111</v>
      </c>
      <c r="AA10" s="29">
        <v>929455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6" t="s">
        <v>162</v>
      </c>
      <c r="C11" s="28">
        <v>100</v>
      </c>
      <c r="D11" s="33">
        <v>238364</v>
      </c>
      <c r="E11" s="33">
        <v>233393</v>
      </c>
      <c r="F11" s="33">
        <v>75692</v>
      </c>
      <c r="G11" s="33">
        <v>4409</v>
      </c>
      <c r="H11" s="33">
        <v>587</v>
      </c>
      <c r="I11" s="33">
        <v>64474</v>
      </c>
      <c r="J11" s="33">
        <v>60262</v>
      </c>
      <c r="K11" s="33">
        <v>4212</v>
      </c>
      <c r="L11" s="33">
        <v>0</v>
      </c>
      <c r="M11" s="33">
        <v>164281</v>
      </c>
      <c r="N11" s="33">
        <v>0</v>
      </c>
      <c r="O11" s="33">
        <v>164281</v>
      </c>
      <c r="P11" s="33">
        <v>85301</v>
      </c>
      <c r="Q11" s="33">
        <v>12217</v>
      </c>
      <c r="R11" s="33">
        <v>7804</v>
      </c>
      <c r="S11" s="33">
        <v>30509</v>
      </c>
      <c r="T11" s="33">
        <v>314056</v>
      </c>
      <c r="U11" s="33">
        <v>262565</v>
      </c>
      <c r="V11" s="29">
        <v>49</v>
      </c>
      <c r="W11" s="33">
        <v>241</v>
      </c>
      <c r="X11" s="29">
        <v>262565</v>
      </c>
      <c r="Y11" s="29">
        <v>262565</v>
      </c>
      <c r="Z11" s="29">
        <v>262504</v>
      </c>
      <c r="AA11" s="29">
        <v>262504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6" t="s">
        <v>163</v>
      </c>
      <c r="C12" s="28">
        <v>100</v>
      </c>
      <c r="D12" s="33">
        <v>232336.7</v>
      </c>
      <c r="E12" s="33">
        <v>232336.7</v>
      </c>
      <c r="F12" s="33">
        <v>213042.5</v>
      </c>
      <c r="G12" s="33">
        <v>104386.7</v>
      </c>
      <c r="H12" s="33">
        <v>460.2</v>
      </c>
      <c r="I12" s="33">
        <v>165953.70000000001</v>
      </c>
      <c r="J12" s="33">
        <v>132350</v>
      </c>
      <c r="K12" s="33">
        <v>-597.1</v>
      </c>
      <c r="L12" s="33">
        <v>19643.2</v>
      </c>
      <c r="M12" s="33">
        <v>70043.8</v>
      </c>
      <c r="N12" s="33">
        <v>0</v>
      </c>
      <c r="O12" s="33">
        <v>70043.8</v>
      </c>
      <c r="P12" s="33">
        <v>209381.7</v>
      </c>
      <c r="Q12" s="33">
        <v>45645.7</v>
      </c>
      <c r="R12" s="33">
        <v>17010</v>
      </c>
      <c r="S12" s="33">
        <v>37140.199999999997</v>
      </c>
      <c r="T12" s="33">
        <v>445379.2</v>
      </c>
      <c r="U12" s="33">
        <v>412499.20000000001</v>
      </c>
      <c r="V12" s="29">
        <v>578.70000000000005</v>
      </c>
      <c r="W12" s="33">
        <v>330</v>
      </c>
      <c r="X12" s="29">
        <v>483765.7</v>
      </c>
      <c r="Y12" s="29">
        <v>412499.20000000001</v>
      </c>
      <c r="Z12" s="29">
        <v>483187.00000000006</v>
      </c>
      <c r="AA12" s="29">
        <v>417567.30000000005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6" t="s">
        <v>164</v>
      </c>
      <c r="C13" s="28">
        <v>100</v>
      </c>
      <c r="D13" s="33">
        <v>333931.8</v>
      </c>
      <c r="E13" s="33">
        <v>323947.8</v>
      </c>
      <c r="F13" s="33">
        <v>193085.5</v>
      </c>
      <c r="G13" s="33">
        <v>118347.8</v>
      </c>
      <c r="H13" s="33">
        <v>2356.9</v>
      </c>
      <c r="I13" s="33">
        <v>45864.6</v>
      </c>
      <c r="J13" s="33">
        <v>21880</v>
      </c>
      <c r="K13" s="33">
        <v>-14550</v>
      </c>
      <c r="L13" s="33">
        <v>38498</v>
      </c>
      <c r="M13" s="33">
        <v>188730.7</v>
      </c>
      <c r="N13" s="33">
        <v>0</v>
      </c>
      <c r="O13" s="33">
        <v>188730.7</v>
      </c>
      <c r="P13" s="33">
        <v>292422.2</v>
      </c>
      <c r="Q13" s="33">
        <v>110435.4</v>
      </c>
      <c r="R13" s="33">
        <v>20207.7</v>
      </c>
      <c r="S13" s="33">
        <v>92710</v>
      </c>
      <c r="T13" s="33">
        <v>527017.30000000005</v>
      </c>
      <c r="U13" s="33">
        <v>370623</v>
      </c>
      <c r="V13" s="29">
        <v>-42634</v>
      </c>
      <c r="W13" s="33">
        <v>321</v>
      </c>
      <c r="X13" s="29">
        <v>370623</v>
      </c>
      <c r="Y13" s="29">
        <v>370623</v>
      </c>
      <c r="Z13" s="29">
        <v>413257</v>
      </c>
      <c r="AA13" s="29">
        <v>413257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6" t="s">
        <v>166</v>
      </c>
      <c r="C14" s="28">
        <v>100</v>
      </c>
      <c r="D14" s="33">
        <v>45278.2</v>
      </c>
      <c r="E14" s="33">
        <v>45278.2</v>
      </c>
      <c r="F14" s="33">
        <v>2764.2</v>
      </c>
      <c r="G14" s="33">
        <v>426</v>
      </c>
      <c r="H14" s="33">
        <v>118.2</v>
      </c>
      <c r="I14" s="33">
        <v>48042.2</v>
      </c>
      <c r="J14" s="33">
        <v>47924.2</v>
      </c>
      <c r="K14" s="33">
        <v>118.2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48042.400000000001</v>
      </c>
      <c r="U14" s="33">
        <v>79304.2</v>
      </c>
      <c r="V14" s="29">
        <v>96.9</v>
      </c>
      <c r="W14" s="33">
        <v>57</v>
      </c>
      <c r="X14" s="29">
        <v>79304.2</v>
      </c>
      <c r="Y14" s="29">
        <v>79304.2</v>
      </c>
      <c r="Z14" s="29">
        <v>79186</v>
      </c>
      <c r="AA14" s="29">
        <v>79186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6" t="s">
        <v>165</v>
      </c>
      <c r="C15" s="28">
        <v>100</v>
      </c>
      <c r="D15" s="33">
        <v>12330.4</v>
      </c>
      <c r="E15" s="33">
        <v>12330.4</v>
      </c>
      <c r="F15" s="33">
        <v>872.4</v>
      </c>
      <c r="G15" s="33">
        <v>468</v>
      </c>
      <c r="H15" s="33">
        <v>210.3</v>
      </c>
      <c r="I15" s="33">
        <v>12532</v>
      </c>
      <c r="J15" s="33">
        <v>12495</v>
      </c>
      <c r="K15" s="33">
        <v>37</v>
      </c>
      <c r="L15" s="33">
        <v>0</v>
      </c>
      <c r="M15" s="33">
        <v>0</v>
      </c>
      <c r="N15" s="33">
        <v>0</v>
      </c>
      <c r="O15" s="33">
        <v>0</v>
      </c>
      <c r="P15" s="33">
        <v>670.8</v>
      </c>
      <c r="Q15" s="33">
        <v>480.7</v>
      </c>
      <c r="R15" s="33">
        <v>0</v>
      </c>
      <c r="S15" s="33">
        <v>190.1</v>
      </c>
      <c r="T15" s="33">
        <v>13202.8</v>
      </c>
      <c r="U15" s="33">
        <v>17102.7</v>
      </c>
      <c r="V15" s="29">
        <v>37</v>
      </c>
      <c r="W15" s="33">
        <v>9</v>
      </c>
      <c r="X15" s="29">
        <v>17102.7</v>
      </c>
      <c r="Y15" s="29">
        <v>17102.7</v>
      </c>
      <c r="Z15" s="29">
        <v>17042.3</v>
      </c>
      <c r="AA15" s="29">
        <v>17042.3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>
        <v>100</v>
      </c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v>0</v>
      </c>
      <c r="W16" s="33">
        <v>0</v>
      </c>
      <c r="X16" s="29">
        <v>0</v>
      </c>
      <c r="Y16" s="29">
        <v>0</v>
      </c>
      <c r="Z16" s="29">
        <v>0</v>
      </c>
      <c r="AA16" s="29"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v>0</v>
      </c>
      <c r="W17" s="33"/>
      <c r="X17" s="29">
        <v>0</v>
      </c>
      <c r="Y17" s="29">
        <v>0</v>
      </c>
      <c r="Z17" s="29">
        <v>0</v>
      </c>
      <c r="AA17" s="29"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v>0</v>
      </c>
      <c r="W18" s="33"/>
      <c r="X18" s="29">
        <v>0</v>
      </c>
      <c r="Y18" s="29">
        <v>0</v>
      </c>
      <c r="Z18" s="29">
        <v>0</v>
      </c>
      <c r="AA18" s="29"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v>0</v>
      </c>
      <c r="W19" s="33"/>
      <c r="X19" s="29">
        <v>0</v>
      </c>
      <c r="Y19" s="29">
        <v>0</v>
      </c>
      <c r="Z19" s="29">
        <v>0</v>
      </c>
      <c r="AA19" s="29"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v>0</v>
      </c>
      <c r="W20" s="33">
        <v>0</v>
      </c>
      <c r="X20" s="29">
        <v>0</v>
      </c>
      <c r="Y20" s="29">
        <v>0</v>
      </c>
      <c r="Z20" s="29">
        <v>0</v>
      </c>
      <c r="AA20" s="29"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v>0</v>
      </c>
      <c r="W21" s="33">
        <v>0</v>
      </c>
      <c r="X21" s="29">
        <v>0</v>
      </c>
      <c r="Y21" s="29">
        <v>0</v>
      </c>
      <c r="Z21" s="29">
        <v>0</v>
      </c>
      <c r="AA21" s="29"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v>0</v>
      </c>
      <c r="W22" s="33">
        <v>0</v>
      </c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v>0</v>
      </c>
      <c r="W23" s="33">
        <v>0</v>
      </c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v>0</v>
      </c>
      <c r="W24" s="33">
        <v>0</v>
      </c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v>0</v>
      </c>
      <c r="W25" s="33">
        <v>0</v>
      </c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v>0</v>
      </c>
      <c r="W26" s="33">
        <v>0</v>
      </c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v>0</v>
      </c>
      <c r="W27" s="33">
        <v>0</v>
      </c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v>0</v>
      </c>
      <c r="W28" s="33">
        <v>0</v>
      </c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v>0</v>
      </c>
      <c r="W29" s="33">
        <v>0</v>
      </c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v>0</v>
      </c>
      <c r="W30" s="33">
        <v>0</v>
      </c>
      <c r="X30" s="41">
        <v>0</v>
      </c>
      <c r="Y30" s="41">
        <v>0</v>
      </c>
      <c r="Z30" s="41">
        <v>0</v>
      </c>
      <c r="AA30" s="41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v>3308312.1</v>
      </c>
      <c r="E31" s="61">
        <v>3276012.1</v>
      </c>
      <c r="F31" s="61">
        <v>597461.6</v>
      </c>
      <c r="G31" s="61">
        <v>238262.5</v>
      </c>
      <c r="H31" s="61">
        <v>4203.6000000000004</v>
      </c>
      <c r="I31" s="61">
        <v>2351991.5000000005</v>
      </c>
      <c r="J31" s="61">
        <v>2197011.2000000002</v>
      </c>
      <c r="K31" s="61">
        <v>62040.099999999991</v>
      </c>
      <c r="L31" s="61">
        <v>78032.2</v>
      </c>
      <c r="M31" s="61">
        <v>893186.5</v>
      </c>
      <c r="N31" s="61">
        <v>0</v>
      </c>
      <c r="O31" s="61">
        <v>893186.5</v>
      </c>
      <c r="P31" s="61">
        <v>660595.70000000007</v>
      </c>
      <c r="Q31" s="61">
        <v>168778.8</v>
      </c>
      <c r="R31" s="61">
        <v>45021.7</v>
      </c>
      <c r="S31" s="61">
        <v>160549.30000000002</v>
      </c>
      <c r="T31" s="61">
        <v>3905773.6999999997</v>
      </c>
      <c r="U31" s="46">
        <v>2082907.0999999999</v>
      </c>
      <c r="V31" s="47">
        <v>-30005.399999999998</v>
      </c>
      <c r="W31" s="61">
        <v>1488</v>
      </c>
      <c r="X31" s="47">
        <v>2231944.6000000006</v>
      </c>
      <c r="Y31" s="47">
        <v>2082907.0999999999</v>
      </c>
      <c r="Z31" s="47">
        <v>2259287.2999999998</v>
      </c>
      <c r="AA31" s="48">
        <v>2119011.5999999996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X6:X8"/>
    <mergeCell ref="Y6:Y8"/>
    <mergeCell ref="Z6:Z8"/>
    <mergeCell ref="Q6:S6"/>
    <mergeCell ref="T6:T8"/>
    <mergeCell ref="U6:U8"/>
    <mergeCell ref="AA6:AA8"/>
    <mergeCell ref="G7:G8"/>
    <mergeCell ref="H7:H8"/>
    <mergeCell ref="J7:J8"/>
    <mergeCell ref="K7:K8"/>
    <mergeCell ref="L7:L8"/>
    <mergeCell ref="N7:N8"/>
    <mergeCell ref="O7:O8"/>
    <mergeCell ref="Q7:Q8"/>
    <mergeCell ref="R7:R8"/>
    <mergeCell ref="S7:S8"/>
    <mergeCell ref="V6:V8"/>
    <mergeCell ref="W6:W8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F6:F8"/>
    <mergeCell ref="G6:H6"/>
    <mergeCell ref="I6:I8"/>
    <mergeCell ref="J6:L6"/>
    <mergeCell ref="M6:M8"/>
    <mergeCell ref="N6:O6"/>
    <mergeCell ref="P6:P8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topLeftCell="AA8" workbookViewId="0">
      <selection activeCell="AB10" sqref="AB10:AC21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>
        <v>2022</v>
      </c>
      <c r="D5" s="12" t="s">
        <v>196</v>
      </c>
      <c r="E5" s="12" t="s">
        <v>222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85</v>
      </c>
      <c r="C10" s="28">
        <v>100</v>
      </c>
      <c r="D10" s="33">
        <v>851668</v>
      </c>
      <c r="E10" s="33">
        <v>846351</v>
      </c>
      <c r="F10" s="33">
        <v>224214</v>
      </c>
      <c r="G10" s="33">
        <v>128756</v>
      </c>
      <c r="H10" s="33">
        <v>2192</v>
      </c>
      <c r="I10" s="33">
        <v>211657</v>
      </c>
      <c r="J10" s="33">
        <v>176970</v>
      </c>
      <c r="K10" s="33">
        <v>12440</v>
      </c>
      <c r="L10" s="33">
        <v>16930</v>
      </c>
      <c r="M10" s="33">
        <v>727150</v>
      </c>
      <c r="N10" s="33">
        <v>0</v>
      </c>
      <c r="O10" s="33">
        <v>727150</v>
      </c>
      <c r="P10" s="33">
        <v>137075</v>
      </c>
      <c r="Q10" s="33">
        <v>23553</v>
      </c>
      <c r="R10" s="33">
        <v>12343</v>
      </c>
      <c r="S10" s="33">
        <v>33877</v>
      </c>
      <c r="T10" s="33">
        <v>1075882</v>
      </c>
      <c r="U10" s="33">
        <v>428593</v>
      </c>
      <c r="V10" s="29">
        <f>'[9]«Գավառի ԲԿ» ՓԲԸ'!C77</f>
        <v>3310</v>
      </c>
      <c r="W10" s="33">
        <v>291</v>
      </c>
      <c r="X10" s="29">
        <f>'[9]«Գավառի ԲԿ» ՓԲԸ'!C14</f>
        <v>498255</v>
      </c>
      <c r="Y10" s="29">
        <f>'[9]«Գավառի ԲԿ» ՓԲԸ'!C15</f>
        <v>428593</v>
      </c>
      <c r="Z10" s="29">
        <f>'[9]«Գավառի ԲԿ» ՓԲԸ'!C42</f>
        <v>494118</v>
      </c>
      <c r="AA10" s="29">
        <f>'[9]«Գավառի ԲԿ» ՓԲԸ'!C43</f>
        <v>432083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86</v>
      </c>
      <c r="C11" s="28">
        <v>100</v>
      </c>
      <c r="D11" s="72">
        <v>104045</v>
      </c>
      <c r="E11" s="72">
        <v>104045</v>
      </c>
      <c r="F11" s="72">
        <v>168387</v>
      </c>
      <c r="G11" s="72">
        <v>42159</v>
      </c>
      <c r="H11" s="72">
        <v>14612</v>
      </c>
      <c r="I11" s="72">
        <v>178680</v>
      </c>
      <c r="J11" s="72">
        <v>134540</v>
      </c>
      <c r="K11" s="72">
        <v>4516</v>
      </c>
      <c r="L11" s="72">
        <v>2565</v>
      </c>
      <c r="M11" s="72">
        <v>75914</v>
      </c>
      <c r="N11" s="72">
        <v>0</v>
      </c>
      <c r="O11" s="72">
        <v>75914</v>
      </c>
      <c r="P11" s="72">
        <v>17838</v>
      </c>
      <c r="Q11" s="72">
        <v>3286</v>
      </c>
      <c r="R11" s="72">
        <v>3639</v>
      </c>
      <c r="S11" s="72">
        <v>10913</v>
      </c>
      <c r="T11" s="72">
        <v>272432</v>
      </c>
      <c r="U11" s="72">
        <v>101687</v>
      </c>
      <c r="V11" s="29">
        <f>'[9]«Ճամբարակի ԱԿ» ՓԲԸ'!C77</f>
        <v>-3685</v>
      </c>
      <c r="W11" s="72">
        <v>109</v>
      </c>
      <c r="X11" s="29">
        <f>'[9]«Ճամբարակի ԱԿ» ՓԲԸ'!C14</f>
        <v>133386</v>
      </c>
      <c r="Y11" s="29">
        <f>'[9]«Ճամբարակի ԱԿ» ՓԲԸ'!C15</f>
        <v>101687</v>
      </c>
      <c r="Z11" s="29">
        <f>'[9]«Ճամբարակի ԱԿ» ՓԲԸ'!C42</f>
        <v>137071</v>
      </c>
      <c r="AA11" s="29">
        <f>'[9]«Ճամբարակի ԱԿ» ՓԲԸ'!C43</f>
        <v>105372</v>
      </c>
      <c r="AB11" s="30"/>
      <c r="AC11" s="17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87</v>
      </c>
      <c r="C12" s="28">
        <v>100</v>
      </c>
      <c r="D12" s="33">
        <v>549451.4</v>
      </c>
      <c r="E12" s="33">
        <v>549283.19999999995</v>
      </c>
      <c r="F12" s="33">
        <v>230375</v>
      </c>
      <c r="G12" s="33">
        <v>136254.29999999999</v>
      </c>
      <c r="H12" s="33">
        <v>6256.7</v>
      </c>
      <c r="I12" s="33">
        <v>375544.2</v>
      </c>
      <c r="J12" s="33">
        <v>239740</v>
      </c>
      <c r="K12" s="33">
        <v>115755.2</v>
      </c>
      <c r="L12" s="33">
        <v>0</v>
      </c>
      <c r="M12" s="33">
        <v>282757.40000000002</v>
      </c>
      <c r="N12" s="33">
        <v>0</v>
      </c>
      <c r="O12" s="33">
        <v>282757.40000000002</v>
      </c>
      <c r="P12" s="33">
        <v>121524.7</v>
      </c>
      <c r="Q12" s="33">
        <v>59264.3</v>
      </c>
      <c r="R12" s="33">
        <v>16627.599999999999</v>
      </c>
      <c r="S12" s="33">
        <v>45632.800000000003</v>
      </c>
      <c r="T12" s="33">
        <v>779826.3</v>
      </c>
      <c r="U12" s="33">
        <v>645310.30000000005</v>
      </c>
      <c r="V12" s="29">
        <f>'[9]«Մարտունու ԲԿ» ՓԲԸ'!C77</f>
        <v>4545</v>
      </c>
      <c r="W12" s="33">
        <v>278</v>
      </c>
      <c r="X12" s="29">
        <f>'[9]«Մարտունու ԲԿ» ՓԲԸ'!C14</f>
        <v>645310.30000000005</v>
      </c>
      <c r="Y12" s="29">
        <f>'[9]«Մարտունու ԲԿ» ՓԲԸ'!C15</f>
        <v>643316.9</v>
      </c>
      <c r="Z12" s="29">
        <f>'[9]«Մարտունու ԲԿ» ՓԲԸ'!C42</f>
        <v>620058.9</v>
      </c>
      <c r="AA12" s="29">
        <f>'[9]«Մարտունու ԲԿ» ՓԲԸ'!C43</f>
        <v>620058.9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127</v>
      </c>
      <c r="C13" s="28">
        <v>100</v>
      </c>
      <c r="D13" s="33">
        <v>78938</v>
      </c>
      <c r="E13" s="33">
        <v>78938</v>
      </c>
      <c r="F13" s="33">
        <v>35928</v>
      </c>
      <c r="G13" s="33">
        <v>5900</v>
      </c>
      <c r="H13" s="33">
        <v>31028</v>
      </c>
      <c r="I13" s="33">
        <v>100965</v>
      </c>
      <c r="J13" s="33">
        <v>34000</v>
      </c>
      <c r="K13" s="33">
        <v>34889</v>
      </c>
      <c r="L13" s="33">
        <v>32076</v>
      </c>
      <c r="M13" s="33">
        <v>0</v>
      </c>
      <c r="N13" s="33">
        <v>0</v>
      </c>
      <c r="O13" s="33">
        <v>0</v>
      </c>
      <c r="P13" s="33">
        <v>13901</v>
      </c>
      <c r="Q13" s="33">
        <v>672</v>
      </c>
      <c r="R13" s="33">
        <v>2910</v>
      </c>
      <c r="S13" s="33">
        <v>10319</v>
      </c>
      <c r="T13" s="33">
        <v>114866</v>
      </c>
      <c r="U13" s="106">
        <v>91003</v>
      </c>
      <c r="V13" s="29">
        <f>'[9]«Մարտունու ծննդատուն» ՓԲԸ'!C77</f>
        <v>-1205</v>
      </c>
      <c r="W13" s="33">
        <v>68</v>
      </c>
      <c r="X13" s="29">
        <f>'[9]«Մարտունու ծննդատուն» ՓԲԸ'!C14</f>
        <v>91003</v>
      </c>
      <c r="Y13" s="29">
        <f>'[9]«Մարտունու ծննդատուն» ՓԲԸ'!C15</f>
        <v>91003</v>
      </c>
      <c r="Z13" s="29">
        <f>'[9]«Մարտունու ծննդատուն» ՓԲԸ'!C42</f>
        <v>92208</v>
      </c>
      <c r="AA13" s="29">
        <f>'[9]«Մարտունու ծննդատուն» ՓԲԸ'!C43</f>
        <v>92208</v>
      </c>
      <c r="AB13" s="30"/>
      <c r="AC13" s="17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88</v>
      </c>
      <c r="C14" s="28">
        <v>100</v>
      </c>
      <c r="D14" s="33">
        <v>1483766</v>
      </c>
      <c r="E14" s="33">
        <v>1483759</v>
      </c>
      <c r="F14" s="33">
        <v>134018</v>
      </c>
      <c r="G14" s="33">
        <v>47795</v>
      </c>
      <c r="H14" s="33">
        <v>2719</v>
      </c>
      <c r="I14" s="33">
        <v>1100000</v>
      </c>
      <c r="J14" s="33">
        <v>1148489</v>
      </c>
      <c r="K14" s="33">
        <v>-50086</v>
      </c>
      <c r="L14" s="33">
        <v>1594</v>
      </c>
      <c r="M14" s="33">
        <v>424302</v>
      </c>
      <c r="N14" s="33">
        <v>0</v>
      </c>
      <c r="O14" s="33">
        <v>424302</v>
      </c>
      <c r="P14" s="33">
        <v>93482</v>
      </c>
      <c r="Q14" s="33">
        <v>38623</v>
      </c>
      <c r="R14" s="33">
        <v>9741</v>
      </c>
      <c r="S14" s="33">
        <v>0</v>
      </c>
      <c r="T14" s="33">
        <v>1617784</v>
      </c>
      <c r="U14" s="33">
        <v>292847</v>
      </c>
      <c r="V14" s="29">
        <f>'[9]«Սևանի ԲԿ» ՓԲԸ'!C77</f>
        <v>-7597.5999999999767</v>
      </c>
      <c r="W14" s="33">
        <v>276</v>
      </c>
      <c r="X14" s="29">
        <f>'[9]«Սևանի ԲԿ» ՓԲԸ'!C14</f>
        <v>292847</v>
      </c>
      <c r="Y14" s="29">
        <f>'[9]«Սևանի ԲԿ» ՓԲԸ'!C15</f>
        <v>288459</v>
      </c>
      <c r="Z14" s="29">
        <f>'[9]«Սևանի ԲԿ» ՓԲԸ'!C42</f>
        <v>300444.59999999998</v>
      </c>
      <c r="AA14" s="29">
        <f>'[9]«Սևանի ԲԿ» ՓԲԸ'!C43</f>
        <v>300444.59999999998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128</v>
      </c>
      <c r="C15" s="28">
        <v>100</v>
      </c>
      <c r="D15" s="33">
        <v>298469</v>
      </c>
      <c r="E15" s="33">
        <v>298469</v>
      </c>
      <c r="F15" s="33">
        <v>73132</v>
      </c>
      <c r="G15" s="33">
        <v>39984</v>
      </c>
      <c r="H15" s="33">
        <v>11866</v>
      </c>
      <c r="I15" s="33">
        <v>311000</v>
      </c>
      <c r="J15" s="33">
        <v>103665</v>
      </c>
      <c r="K15" s="33">
        <v>-63986</v>
      </c>
      <c r="L15" s="33">
        <v>8843</v>
      </c>
      <c r="M15" s="33">
        <v>0</v>
      </c>
      <c r="N15" s="33">
        <v>0</v>
      </c>
      <c r="O15" s="33">
        <v>0</v>
      </c>
      <c r="P15" s="33">
        <v>60601</v>
      </c>
      <c r="Q15" s="33">
        <v>5578</v>
      </c>
      <c r="R15" s="33">
        <v>10938</v>
      </c>
      <c r="S15" s="33">
        <v>20492</v>
      </c>
      <c r="T15" s="33">
        <v>371601</v>
      </c>
      <c r="U15" s="33">
        <v>168252</v>
      </c>
      <c r="V15" s="29">
        <f>'[9]«Վարդենիսի հիվանդանոց» ՓԲԸ'!C77</f>
        <v>-5599.9999999999709</v>
      </c>
      <c r="W15" s="33">
        <v>168</v>
      </c>
      <c r="X15" s="29">
        <f>'[9]«Վարդենիսի հիվանդանոց» ՓԲԸ'!C14</f>
        <v>168252</v>
      </c>
      <c r="Y15" s="29">
        <f>'[9]«Վարդենիսի հիվանդանոց» ՓԲԸ'!C15</f>
        <v>168252</v>
      </c>
      <c r="Z15" s="29">
        <f>'[9]«Վարդենիսի հիվանդանոց» ՓԲԸ'!C42</f>
        <v>173851.99999999997</v>
      </c>
      <c r="AA15" s="29">
        <f>'[9]«Վարդենիսի հիվանդանոց» ՓԲԸ'!C43</f>
        <v>173851.99999999997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/>
      <c r="C16" s="28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v>0</v>
      </c>
      <c r="W16" s="33"/>
      <c r="X16" s="29">
        <v>0</v>
      </c>
      <c r="Y16" s="29">
        <v>0</v>
      </c>
      <c r="Z16" s="29">
        <v>0</v>
      </c>
      <c r="AA16" s="29">
        <v>0</v>
      </c>
      <c r="AB16" s="30"/>
      <c r="AC16" s="31"/>
      <c r="AD16" s="31"/>
      <c r="AE16" s="31"/>
      <c r="AF16" s="31"/>
      <c r="AG16" s="4"/>
    </row>
    <row r="17" spans="1:32" ht="57" customHeight="1" x14ac:dyDescent="0.4">
      <c r="A17" s="27" t="s">
        <v>56</v>
      </c>
      <c r="B17" s="32" t="s">
        <v>55</v>
      </c>
      <c r="C17" s="28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[9]Sheet9!C77</f>
        <v>0</v>
      </c>
      <c r="W17" s="33"/>
      <c r="X17" s="29">
        <f>[9]Sheet9!C14</f>
        <v>0</v>
      </c>
      <c r="Y17" s="29">
        <f>[9]Sheet9!C15</f>
        <v>0</v>
      </c>
      <c r="Z17" s="29">
        <f>[9]Sheet9!C42</f>
        <v>0</v>
      </c>
      <c r="AA17" s="29">
        <f>[9]Sheet9!C43</f>
        <v>0</v>
      </c>
      <c r="AB17" s="30"/>
      <c r="AC17" s="31"/>
      <c r="AD17" s="31"/>
      <c r="AE17" s="31"/>
      <c r="AF17" s="31"/>
    </row>
    <row r="18" spans="1:32" ht="57" customHeight="1" x14ac:dyDescent="0.4">
      <c r="A18" s="27" t="s">
        <v>57</v>
      </c>
      <c r="B18" s="32" t="s">
        <v>55</v>
      </c>
      <c r="C18" s="28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[9]Sheet10!C77</f>
        <v>0</v>
      </c>
      <c r="W18" s="33"/>
      <c r="X18" s="29">
        <f>[9]Sheet10!C14</f>
        <v>0</v>
      </c>
      <c r="Y18" s="29">
        <f>[9]Sheet10!C15</f>
        <v>0</v>
      </c>
      <c r="Z18" s="29">
        <f>[9]Sheet10!C42</f>
        <v>0</v>
      </c>
      <c r="AA18" s="29">
        <f>[9]Sheet10!C43</f>
        <v>0</v>
      </c>
      <c r="AB18" s="30"/>
      <c r="AC18" s="31"/>
      <c r="AD18" s="31"/>
      <c r="AE18" s="31"/>
      <c r="AF18" s="31"/>
    </row>
    <row r="19" spans="1:32" ht="57" customHeight="1" x14ac:dyDescent="0.4">
      <c r="A19" s="35" t="s">
        <v>58</v>
      </c>
      <c r="B19" s="32" t="s">
        <v>55</v>
      </c>
      <c r="C19" s="3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[9]Sheet11!C77</f>
        <v>0</v>
      </c>
      <c r="W19" s="33"/>
      <c r="X19" s="29">
        <f>[9]Sheet11!C14</f>
        <v>0</v>
      </c>
      <c r="Y19" s="29">
        <f>[9]Sheet11!C15</f>
        <v>0</v>
      </c>
      <c r="Z19" s="29">
        <f>[9]Sheet11!C42</f>
        <v>0</v>
      </c>
      <c r="AA19" s="29">
        <f>[9]Sheet11!C43</f>
        <v>0</v>
      </c>
      <c r="AB19" s="30"/>
      <c r="AC19" s="31"/>
      <c r="AD19" s="31"/>
      <c r="AE19" s="31"/>
      <c r="AF19" s="31"/>
    </row>
    <row r="20" spans="1:32" ht="57" customHeight="1" x14ac:dyDescent="0.4">
      <c r="A20" s="35" t="s">
        <v>59</v>
      </c>
      <c r="B20" s="32" t="s">
        <v>55</v>
      </c>
      <c r="C20" s="3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29">
        <f>[9]Sheet12!C77</f>
        <v>0</v>
      </c>
      <c r="W20" s="33"/>
      <c r="X20" s="29">
        <f>[9]Sheet12!C14</f>
        <v>0</v>
      </c>
      <c r="Y20" s="29">
        <f>[9]Sheet12!C15</f>
        <v>0</v>
      </c>
      <c r="Z20" s="29">
        <f>[9]Sheet12!C42</f>
        <v>0</v>
      </c>
      <c r="AA20" s="29">
        <f>[9]Sheet12!C43</f>
        <v>0</v>
      </c>
      <c r="AB20" s="30"/>
      <c r="AC20" s="31"/>
      <c r="AD20" s="31"/>
      <c r="AE20" s="31"/>
      <c r="AF20" s="31"/>
    </row>
    <row r="21" spans="1:32" ht="57" customHeight="1" x14ac:dyDescent="0.4">
      <c r="A21" s="35" t="s">
        <v>60</v>
      </c>
      <c r="B21" s="32" t="s">
        <v>55</v>
      </c>
      <c r="C21" s="3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29">
        <f>[9]Sheet13!C77</f>
        <v>0</v>
      </c>
      <c r="W21" s="33"/>
      <c r="X21" s="29">
        <f>[9]Sheet13!C14</f>
        <v>0</v>
      </c>
      <c r="Y21" s="29">
        <f>[9]Sheet13!C15</f>
        <v>0</v>
      </c>
      <c r="Z21" s="29">
        <f>[9]Sheet13!C42</f>
        <v>0</v>
      </c>
      <c r="AA21" s="29">
        <f>[9]Sheet13!C43</f>
        <v>0</v>
      </c>
      <c r="AB21" s="30"/>
      <c r="AC21" s="31"/>
      <c r="AD21" s="31"/>
      <c r="AE21" s="31"/>
      <c r="AF21" s="31"/>
    </row>
    <row r="22" spans="1:32" ht="57" customHeight="1" x14ac:dyDescent="0.4">
      <c r="A22" s="35" t="s">
        <v>61</v>
      </c>
      <c r="B22" s="32" t="s">
        <v>55</v>
      </c>
      <c r="C22" s="3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29">
        <f>[9]Sheet14!C77</f>
        <v>0</v>
      </c>
      <c r="W22" s="33"/>
      <c r="X22" s="29">
        <f>[9]Sheet14!C14</f>
        <v>0</v>
      </c>
      <c r="Y22" s="29">
        <f>[9]Sheet14!C15</f>
        <v>0</v>
      </c>
      <c r="Z22" s="29">
        <f>[9]Sheet14!C42</f>
        <v>0</v>
      </c>
      <c r="AA22" s="29">
        <f>[9]Sheet14!C43</f>
        <v>0</v>
      </c>
      <c r="AB22" s="30"/>
      <c r="AC22" s="31"/>
      <c r="AD22" s="31"/>
      <c r="AE22" s="31"/>
      <c r="AF22" s="31"/>
    </row>
    <row r="23" spans="1:32" ht="57" customHeight="1" x14ac:dyDescent="0.4">
      <c r="A23" s="35" t="s">
        <v>62</v>
      </c>
      <c r="B23" s="36" t="s">
        <v>55</v>
      </c>
      <c r="C23" s="3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29">
        <f>[9]Sheet15!C77</f>
        <v>0</v>
      </c>
      <c r="W23" s="33"/>
      <c r="X23" s="29">
        <f>[9]Sheet15!C14</f>
        <v>0</v>
      </c>
      <c r="Y23" s="29">
        <f>[9]Sheet15!C15</f>
        <v>0</v>
      </c>
      <c r="Z23" s="29">
        <f>[9]Sheet15!C42</f>
        <v>0</v>
      </c>
      <c r="AA23" s="29">
        <f>[9]Sheet15!C43</f>
        <v>0</v>
      </c>
      <c r="AB23" s="30"/>
      <c r="AC23" s="31"/>
      <c r="AD23" s="31"/>
      <c r="AE23" s="31"/>
      <c r="AF23" s="31"/>
    </row>
    <row r="24" spans="1:32" ht="57" customHeight="1" x14ac:dyDescent="0.4">
      <c r="A24" s="35" t="s">
        <v>63</v>
      </c>
      <c r="B24" s="36" t="s">
        <v>55</v>
      </c>
      <c r="C24" s="3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29">
        <f>[9]Sheet16!C77</f>
        <v>0</v>
      </c>
      <c r="W24" s="33"/>
      <c r="X24" s="29">
        <f>[9]Sheet16!C14</f>
        <v>0</v>
      </c>
      <c r="Y24" s="29">
        <f>[9]Sheet16!C15</f>
        <v>0</v>
      </c>
      <c r="Z24" s="29">
        <f>[9]Sheet16!C42</f>
        <v>0</v>
      </c>
      <c r="AA24" s="29">
        <f>[9]Sheet16!C43</f>
        <v>0</v>
      </c>
      <c r="AB24" s="30"/>
      <c r="AC24" s="31"/>
      <c r="AD24" s="31"/>
      <c r="AE24" s="31"/>
      <c r="AF24" s="31"/>
    </row>
    <row r="25" spans="1:32" ht="57" customHeight="1" x14ac:dyDescent="0.4">
      <c r="A25" s="35" t="s">
        <v>64</v>
      </c>
      <c r="B25" s="36" t="s">
        <v>55</v>
      </c>
      <c r="C25" s="3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29">
        <f>[9]Sheet17!C77</f>
        <v>0</v>
      </c>
      <c r="W25" s="33"/>
      <c r="X25" s="29">
        <f>[9]Sheet17!C14</f>
        <v>0</v>
      </c>
      <c r="Y25" s="29">
        <f>[9]Sheet17!C15</f>
        <v>0</v>
      </c>
      <c r="Z25" s="29">
        <f>[9]Sheet17!C42</f>
        <v>0</v>
      </c>
      <c r="AA25" s="29">
        <f>[9]Sheet17!C43</f>
        <v>0</v>
      </c>
      <c r="AB25" s="30"/>
      <c r="AC25" s="31"/>
      <c r="AD25" s="31"/>
      <c r="AE25" s="31"/>
      <c r="AF25" s="31"/>
    </row>
    <row r="26" spans="1:32" ht="57" customHeight="1" x14ac:dyDescent="0.4">
      <c r="A26" s="35" t="s">
        <v>65</v>
      </c>
      <c r="B26" s="36" t="s">
        <v>55</v>
      </c>
      <c r="C26" s="3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29">
        <f>[9]Sheet18!C77</f>
        <v>0</v>
      </c>
      <c r="W26" s="33"/>
      <c r="X26" s="29">
        <f>[9]Sheet18!C14</f>
        <v>0</v>
      </c>
      <c r="Y26" s="29">
        <f>[9]Sheet18!C15</f>
        <v>0</v>
      </c>
      <c r="Z26" s="29">
        <f>[9]Sheet18!C42</f>
        <v>0</v>
      </c>
      <c r="AA26" s="29">
        <f>[9]Sheet18!C43</f>
        <v>0</v>
      </c>
      <c r="AB26" s="30"/>
      <c r="AC26" s="31"/>
      <c r="AD26" s="31"/>
      <c r="AE26" s="31"/>
      <c r="AF26" s="31"/>
    </row>
    <row r="27" spans="1:32" ht="57" customHeight="1" x14ac:dyDescent="0.4">
      <c r="A27" s="35" t="s">
        <v>66</v>
      </c>
      <c r="B27" s="36" t="s">
        <v>55</v>
      </c>
      <c r="C27" s="3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29">
        <f>[9]Sheet19!C77</f>
        <v>0</v>
      </c>
      <c r="W27" s="33"/>
      <c r="X27" s="29">
        <f>[9]Sheet19!C14</f>
        <v>0</v>
      </c>
      <c r="Y27" s="29">
        <f>[9]Sheet19!C15</f>
        <v>0</v>
      </c>
      <c r="Z27" s="29">
        <f>[9]Sheet19!C42</f>
        <v>0</v>
      </c>
      <c r="AA27" s="29">
        <f>[9]Sheet19!C43</f>
        <v>0</v>
      </c>
      <c r="AB27" s="30"/>
      <c r="AC27" s="31"/>
      <c r="AD27" s="31"/>
      <c r="AE27" s="31"/>
      <c r="AF27" s="31"/>
    </row>
    <row r="28" spans="1:32" ht="57" customHeight="1" x14ac:dyDescent="0.4">
      <c r="A28" s="35" t="s">
        <v>67</v>
      </c>
      <c r="B28" s="36" t="s">
        <v>55</v>
      </c>
      <c r="C28" s="3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29">
        <f>[9]Sheet20!C77</f>
        <v>0</v>
      </c>
      <c r="W28" s="33"/>
      <c r="X28" s="29">
        <f>[9]Sheet20!C14</f>
        <v>0</v>
      </c>
      <c r="Y28" s="29">
        <f>[9]Sheet20!C15</f>
        <v>0</v>
      </c>
      <c r="Z28" s="29">
        <f>[9]Sheet20!C42</f>
        <v>0</v>
      </c>
      <c r="AA28" s="29">
        <f>[9]Sheet20!C43</f>
        <v>0</v>
      </c>
      <c r="AB28" s="30"/>
      <c r="AC28" s="31"/>
      <c r="AD28" s="31"/>
      <c r="AE28" s="31"/>
      <c r="AF28" s="31"/>
    </row>
    <row r="29" spans="1:32" ht="57" customHeight="1" thickBot="1" x14ac:dyDescent="0.45">
      <c r="A29" s="37" t="s">
        <v>68</v>
      </c>
      <c r="B29" s="38" t="s">
        <v>55</v>
      </c>
      <c r="C29" s="39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29">
        <f>[9]Sheet21!C77</f>
        <v>0</v>
      </c>
      <c r="W29" s="33"/>
      <c r="X29" s="41">
        <f>[9]Sheet21!C14</f>
        <v>0</v>
      </c>
      <c r="Y29" s="41">
        <f>[9]Sheet21!C15</f>
        <v>0</v>
      </c>
      <c r="Z29" s="41">
        <f>[9]Sheet21!C42</f>
        <v>0</v>
      </c>
      <c r="AA29" s="41">
        <f>[9]Sheet21!C43</f>
        <v>0</v>
      </c>
      <c r="AB29" s="30"/>
      <c r="AC29" s="31"/>
      <c r="AD29" s="31"/>
      <c r="AE29" s="31"/>
      <c r="AF29" s="31"/>
    </row>
    <row r="30" spans="1:32" s="49" customFormat="1" ht="18" customHeight="1" thickBot="1" x14ac:dyDescent="0.45">
      <c r="A30" s="42"/>
      <c r="B30" s="43" t="s">
        <v>70</v>
      </c>
      <c r="C30" s="44"/>
      <c r="D30" s="61">
        <f t="shared" ref="D30:AA30" si="0">SUM(D10:D29)</f>
        <v>3366337.4</v>
      </c>
      <c r="E30" s="61">
        <f t="shared" si="0"/>
        <v>3360845.2</v>
      </c>
      <c r="F30" s="61">
        <f t="shared" si="0"/>
        <v>866054</v>
      </c>
      <c r="G30" s="61">
        <f t="shared" si="0"/>
        <v>400848.3</v>
      </c>
      <c r="H30" s="61">
        <f t="shared" si="0"/>
        <v>68673.7</v>
      </c>
      <c r="I30" s="61">
        <f t="shared" si="0"/>
        <v>2277846.2000000002</v>
      </c>
      <c r="J30" s="61">
        <f t="shared" si="0"/>
        <v>1837404</v>
      </c>
      <c r="K30" s="61">
        <f t="shared" si="0"/>
        <v>53528.200000000012</v>
      </c>
      <c r="L30" s="61">
        <f t="shared" si="0"/>
        <v>62008</v>
      </c>
      <c r="M30" s="61">
        <f t="shared" si="0"/>
        <v>1510123.4</v>
      </c>
      <c r="N30" s="61">
        <f t="shared" si="0"/>
        <v>0</v>
      </c>
      <c r="O30" s="61">
        <f t="shared" si="0"/>
        <v>1510123.4</v>
      </c>
      <c r="P30" s="61">
        <f t="shared" si="0"/>
        <v>444421.7</v>
      </c>
      <c r="Q30" s="61">
        <f t="shared" si="0"/>
        <v>130976.3</v>
      </c>
      <c r="R30" s="61">
        <f t="shared" si="0"/>
        <v>56198.6</v>
      </c>
      <c r="S30" s="61">
        <f t="shared" si="0"/>
        <v>121233.8</v>
      </c>
      <c r="T30" s="61">
        <f t="shared" si="0"/>
        <v>4232391.3</v>
      </c>
      <c r="U30" s="46">
        <f t="shared" si="0"/>
        <v>1727692.3</v>
      </c>
      <c r="V30" s="47">
        <f t="shared" si="0"/>
        <v>-10232.599999999948</v>
      </c>
      <c r="W30" s="61">
        <f t="shared" si="0"/>
        <v>1190</v>
      </c>
      <c r="X30" s="47">
        <f t="shared" si="0"/>
        <v>1829053.3</v>
      </c>
      <c r="Y30" s="47">
        <f t="shared" si="0"/>
        <v>1721310.9</v>
      </c>
      <c r="Z30" s="47">
        <f t="shared" si="0"/>
        <v>1817752.5</v>
      </c>
      <c r="AA30" s="48">
        <f t="shared" si="0"/>
        <v>1724018.5</v>
      </c>
    </row>
    <row r="31" spans="1:32" s="52" customFormat="1" ht="13.2" x14ac:dyDescent="0.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1"/>
      <c r="V31" s="50"/>
      <c r="W31" s="50"/>
      <c r="X31" s="50"/>
      <c r="Y31" s="50"/>
      <c r="Z31" s="50"/>
      <c r="AA31" s="50"/>
      <c r="AB31" s="49"/>
      <c r="AC31" s="49"/>
      <c r="AD31" s="49"/>
      <c r="AE31" s="49"/>
    </row>
    <row r="32" spans="1:32" s="52" customFormat="1" ht="20.399999999999999" x14ac:dyDescent="0.45"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4"/>
      <c r="V32" s="53"/>
      <c r="W32" s="53"/>
      <c r="X32" s="53"/>
      <c r="Y32" s="53"/>
      <c r="Z32" s="53"/>
      <c r="AA32" s="53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49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52" customFormat="1" ht="20.399999999999999" x14ac:dyDescent="0.45">
      <c r="B35" s="55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89"/>
      <c r="W35" s="53"/>
      <c r="X35" s="53"/>
      <c r="Y35" s="53"/>
      <c r="Z35" s="53"/>
      <c r="AA35" s="53"/>
    </row>
    <row r="36" spans="2:27" x14ac:dyDescent="0.4">
      <c r="V36" s="31"/>
    </row>
    <row r="37" spans="2:27" x14ac:dyDescent="0.4">
      <c r="V37" s="90"/>
    </row>
    <row r="40" spans="2:27" x14ac:dyDescent="0.4">
      <c r="T40" s="57"/>
      <c r="U40" s="58"/>
      <c r="V40" s="57"/>
      <c r="W40" s="57"/>
      <c r="X40" s="57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9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60"/>
      <c r="W52" s="57"/>
      <c r="X52" s="57"/>
    </row>
    <row r="53" spans="20:24" x14ac:dyDescent="0.4">
      <c r="T53" s="57"/>
      <c r="U53" s="58"/>
      <c r="V53" s="57"/>
      <c r="W53" s="57"/>
      <c r="X53" s="57"/>
    </row>
  </sheetData>
  <mergeCells count="35">
    <mergeCell ref="G7:G8"/>
    <mergeCell ref="H7:H8"/>
    <mergeCell ref="J7:J8"/>
    <mergeCell ref="K7:K8"/>
    <mergeCell ref="L7:L8"/>
    <mergeCell ref="J6:L6"/>
    <mergeCell ref="M6:M8"/>
    <mergeCell ref="N6:O6"/>
    <mergeCell ref="Z6:Z8"/>
    <mergeCell ref="AA6:AA8"/>
    <mergeCell ref="N7:N8"/>
    <mergeCell ref="O7:O8"/>
    <mergeCell ref="Q7:Q8"/>
    <mergeCell ref="R7:R8"/>
    <mergeCell ref="S7:S8"/>
    <mergeCell ref="Q6:S6"/>
    <mergeCell ref="T6:T8"/>
    <mergeCell ref="U6:U8"/>
    <mergeCell ref="V6:V8"/>
    <mergeCell ref="P6:P8"/>
    <mergeCell ref="X6:X8"/>
    <mergeCell ref="Y6:Y8"/>
    <mergeCell ref="W6:W8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F6:F8"/>
    <mergeCell ref="G6:H6"/>
    <mergeCell ref="I6:I8"/>
  </mergeCells>
  <pageMargins left="0.7" right="0.7" top="0.75" bottom="0.75" header="0.3" footer="0.3"/>
  <pageSetup paperSize="9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3"/>
  <sheetViews>
    <sheetView topLeftCell="Z14" workbookViewId="0">
      <selection activeCell="AB10" sqref="AB10:AC29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s="64" customFormat="1" ht="45" customHeight="1" x14ac:dyDescent="0.4">
      <c r="T1" s="282"/>
      <c r="U1" s="282"/>
      <c r="V1" s="282"/>
      <c r="W1" s="282"/>
      <c r="X1" s="282"/>
      <c r="Y1" s="282"/>
      <c r="Z1" s="105"/>
      <c r="AA1" s="105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92" customFormat="1" ht="26.25" customHeight="1" x14ac:dyDescent="0.45">
      <c r="A4" s="283" t="s">
        <v>197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62"/>
      <c r="AA4" s="63" t="s">
        <v>17</v>
      </c>
      <c r="AB4" s="91"/>
    </row>
    <row r="5" spans="1:33" s="64" customFormat="1" ht="18" thickBot="1" x14ac:dyDescent="0.45">
      <c r="B5" s="65"/>
      <c r="C5" s="66"/>
      <c r="D5" s="64" t="s">
        <v>223</v>
      </c>
      <c r="U5" s="67"/>
      <c r="AA5" s="68" t="s">
        <v>19</v>
      </c>
      <c r="AB5" s="93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69" t="s">
        <v>48</v>
      </c>
      <c r="B10" s="74" t="s">
        <v>89</v>
      </c>
      <c r="C10" s="71">
        <v>100</v>
      </c>
      <c r="D10" s="72">
        <v>5776689.4000000004</v>
      </c>
      <c r="E10" s="72">
        <v>5330852.0999999996</v>
      </c>
      <c r="F10" s="72">
        <v>239481.3</v>
      </c>
      <c r="G10" s="72">
        <v>186286.7</v>
      </c>
      <c r="H10" s="72">
        <v>53194.6</v>
      </c>
      <c r="I10" s="72">
        <v>4112759.9</v>
      </c>
      <c r="J10" s="72">
        <v>5375555</v>
      </c>
      <c r="K10" s="72">
        <v>-1144447.3999999999</v>
      </c>
      <c r="L10" s="72">
        <v>0</v>
      </c>
      <c r="M10" s="72">
        <v>1731122.1</v>
      </c>
      <c r="N10" s="72">
        <v>0</v>
      </c>
      <c r="O10" s="72">
        <v>418607.7</v>
      </c>
      <c r="P10" s="72">
        <v>172288.7</v>
      </c>
      <c r="Q10" s="72">
        <v>63778.400000000001</v>
      </c>
      <c r="R10" s="72">
        <v>63778.400000000001</v>
      </c>
      <c r="S10" s="72">
        <v>117495.7</v>
      </c>
      <c r="T10" s="72">
        <v>6016170.7000000002</v>
      </c>
      <c r="U10" s="72">
        <v>1815561.4</v>
      </c>
      <c r="V10" s="29">
        <v>-4655.2</v>
      </c>
      <c r="W10" s="72">
        <v>675</v>
      </c>
      <c r="X10" s="29">
        <v>1815561.4</v>
      </c>
      <c r="Y10" s="29">
        <v>1815561.4</v>
      </c>
      <c r="Z10" s="29">
        <v>1820216.6</v>
      </c>
      <c r="AA10" s="29">
        <v>1820216.6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69" t="s">
        <v>49</v>
      </c>
      <c r="B11" s="74" t="s">
        <v>90</v>
      </c>
      <c r="C11" s="71">
        <v>100</v>
      </c>
      <c r="D11" s="72">
        <v>79269.600000000006</v>
      </c>
      <c r="E11" s="72">
        <v>79269.600000000006</v>
      </c>
      <c r="F11" s="72">
        <v>20279</v>
      </c>
      <c r="G11" s="72">
        <v>8225.5</v>
      </c>
      <c r="H11" s="72">
        <v>5013.03</v>
      </c>
      <c r="I11" s="72">
        <v>87626</v>
      </c>
      <c r="J11" s="72">
        <v>89070</v>
      </c>
      <c r="K11" s="72">
        <v>-1444</v>
      </c>
      <c r="L11" s="72">
        <v>0</v>
      </c>
      <c r="M11" s="72">
        <v>2260.5</v>
      </c>
      <c r="N11" s="72">
        <v>0</v>
      </c>
      <c r="O11" s="72">
        <v>0</v>
      </c>
      <c r="P11" s="72">
        <v>9662.1</v>
      </c>
      <c r="Q11" s="72">
        <v>1283.2</v>
      </c>
      <c r="R11" s="72">
        <v>2177.4</v>
      </c>
      <c r="S11" s="72">
        <v>6144.5</v>
      </c>
      <c r="T11" s="72">
        <v>99548.6</v>
      </c>
      <c r="U11" s="72">
        <f>[10]ՀՆԴ!C15</f>
        <v>66776.599999999991</v>
      </c>
      <c r="V11" s="29">
        <v>-1654.7</v>
      </c>
      <c r="W11" s="72">
        <v>41</v>
      </c>
      <c r="X11" s="29">
        <v>66776.599999999991</v>
      </c>
      <c r="Y11" s="29">
        <v>66776.599999999991</v>
      </c>
      <c r="Z11" s="29">
        <v>68431.3</v>
      </c>
      <c r="AA11" s="29">
        <v>68431.3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69" t="s">
        <v>50</v>
      </c>
      <c r="B12" s="74" t="s">
        <v>91</v>
      </c>
      <c r="C12" s="71">
        <v>100</v>
      </c>
      <c r="D12" s="72">
        <v>72980.800000000003</v>
      </c>
      <c r="E12" s="72">
        <v>72773.2</v>
      </c>
      <c r="F12" s="72">
        <v>61722.2</v>
      </c>
      <c r="G12" s="72">
        <v>40628</v>
      </c>
      <c r="H12" s="72">
        <v>9960.9</v>
      </c>
      <c r="I12" s="72">
        <v>84676.2</v>
      </c>
      <c r="J12" s="72">
        <v>33060</v>
      </c>
      <c r="K12" s="72">
        <v>13470.2</v>
      </c>
      <c r="L12" s="72">
        <v>0</v>
      </c>
      <c r="M12" s="72">
        <v>13524</v>
      </c>
      <c r="N12" s="72">
        <v>0</v>
      </c>
      <c r="O12" s="72">
        <v>3935</v>
      </c>
      <c r="P12" s="72">
        <v>36502.800000000003</v>
      </c>
      <c r="Q12" s="72">
        <v>5322.4</v>
      </c>
      <c r="R12" s="72">
        <v>5845.6</v>
      </c>
      <c r="S12" s="72">
        <v>17052.2</v>
      </c>
      <c r="T12" s="72">
        <v>134703</v>
      </c>
      <c r="U12" s="72">
        <f>'[10]1պոլ'!C15</f>
        <v>275497</v>
      </c>
      <c r="V12" s="29">
        <v>6077.2</v>
      </c>
      <c r="W12" s="72">
        <v>119</v>
      </c>
      <c r="X12" s="29">
        <v>275497</v>
      </c>
      <c r="Y12" s="29">
        <v>275497</v>
      </c>
      <c r="Z12" s="29">
        <v>268085.8</v>
      </c>
      <c r="AA12" s="29">
        <v>268085.8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69" t="s">
        <v>51</v>
      </c>
      <c r="B13" s="74" t="s">
        <v>92</v>
      </c>
      <c r="C13" s="71">
        <v>100</v>
      </c>
      <c r="D13" s="72">
        <v>138030</v>
      </c>
      <c r="E13" s="72">
        <v>138030</v>
      </c>
      <c r="F13" s="72">
        <v>44700</v>
      </c>
      <c r="G13" s="72">
        <v>1520</v>
      </c>
      <c r="H13" s="72">
        <v>15005</v>
      </c>
      <c r="I13" s="72">
        <v>174190</v>
      </c>
      <c r="J13" s="72">
        <v>43000</v>
      </c>
      <c r="K13" s="72">
        <v>10071</v>
      </c>
      <c r="L13" s="72">
        <v>0</v>
      </c>
      <c r="M13" s="72">
        <v>0</v>
      </c>
      <c r="N13" s="72">
        <v>0</v>
      </c>
      <c r="O13" s="72">
        <v>0</v>
      </c>
      <c r="P13" s="72">
        <v>8540</v>
      </c>
      <c r="Q13" s="72">
        <v>325</v>
      </c>
      <c r="R13" s="72">
        <v>0</v>
      </c>
      <c r="S13" s="72">
        <v>0</v>
      </c>
      <c r="T13" s="72">
        <v>182730</v>
      </c>
      <c r="U13" s="72">
        <f>[10]Գուգարք!C15</f>
        <v>158849.09999999998</v>
      </c>
      <c r="V13" s="29">
        <v>6669</v>
      </c>
      <c r="W13" s="72">
        <v>88</v>
      </c>
      <c r="X13" s="29">
        <v>159154.99999999997</v>
      </c>
      <c r="Y13" s="29">
        <v>158849.09999999998</v>
      </c>
      <c r="Z13" s="29">
        <v>151022</v>
      </c>
      <c r="AA13" s="29">
        <v>151022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69" t="s">
        <v>52</v>
      </c>
      <c r="B14" s="74" t="s">
        <v>93</v>
      </c>
      <c r="C14" s="71">
        <v>100</v>
      </c>
      <c r="D14" s="72">
        <v>17019.599999999999</v>
      </c>
      <c r="E14" s="72">
        <v>17019.599999999999</v>
      </c>
      <c r="F14" s="72">
        <v>32428.799999999999</v>
      </c>
      <c r="G14" s="72">
        <v>21979.7</v>
      </c>
      <c r="H14" s="72">
        <v>3619</v>
      </c>
      <c r="I14" s="72">
        <v>33514.699999999997</v>
      </c>
      <c r="J14" s="72">
        <v>19600</v>
      </c>
      <c r="K14" s="72">
        <v>5129.6000000000004</v>
      </c>
      <c r="L14" s="72">
        <v>0</v>
      </c>
      <c r="M14" s="72">
        <v>999</v>
      </c>
      <c r="N14" s="72">
        <v>0</v>
      </c>
      <c r="O14" s="72">
        <v>0</v>
      </c>
      <c r="P14" s="72">
        <v>14934.7</v>
      </c>
      <c r="Q14" s="72">
        <v>1358.4</v>
      </c>
      <c r="R14" s="72">
        <v>2206.3000000000002</v>
      </c>
      <c r="S14" s="72">
        <v>11370</v>
      </c>
      <c r="T14" s="72">
        <v>49448.4</v>
      </c>
      <c r="U14" s="72">
        <f>'[10]3պոլ'!C15</f>
        <v>178955.09999999998</v>
      </c>
      <c r="V14" s="29">
        <v>2789.8</v>
      </c>
      <c r="W14" s="72">
        <v>87</v>
      </c>
      <c r="X14" s="29">
        <v>178955.09999999998</v>
      </c>
      <c r="Y14" s="29">
        <v>178955.09999999998</v>
      </c>
      <c r="Z14" s="29">
        <v>175552.90000000002</v>
      </c>
      <c r="AA14" s="29">
        <v>175552.90000000002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69" t="s">
        <v>53</v>
      </c>
      <c r="B15" s="74" t="s">
        <v>94</v>
      </c>
      <c r="C15" s="71">
        <v>100</v>
      </c>
      <c r="D15" s="72">
        <v>115370.2</v>
      </c>
      <c r="E15" s="72">
        <v>114660.2</v>
      </c>
      <c r="F15" s="72">
        <v>42058.1</v>
      </c>
      <c r="G15" s="72">
        <v>20399.7</v>
      </c>
      <c r="H15" s="72">
        <v>10793.3</v>
      </c>
      <c r="I15" s="72">
        <v>134437</v>
      </c>
      <c r="J15" s="72">
        <v>93430</v>
      </c>
      <c r="K15" s="72">
        <v>7829</v>
      </c>
      <c r="L15" s="72">
        <v>0</v>
      </c>
      <c r="M15" s="72">
        <v>8964.7999999999993</v>
      </c>
      <c r="N15" s="72">
        <v>0</v>
      </c>
      <c r="O15" s="72">
        <v>1010</v>
      </c>
      <c r="P15" s="72">
        <v>14026.5</v>
      </c>
      <c r="Q15" s="72">
        <v>1607.9</v>
      </c>
      <c r="R15" s="72">
        <v>0</v>
      </c>
      <c r="S15" s="72">
        <v>0</v>
      </c>
      <c r="T15" s="72">
        <v>157428.29999999999</v>
      </c>
      <c r="U15" s="72">
        <f>'[10]5պոլ'!C15</f>
        <v>97684.800000000003</v>
      </c>
      <c r="V15" s="29">
        <v>5579.4</v>
      </c>
      <c r="W15" s="72">
        <v>71</v>
      </c>
      <c r="X15" s="29">
        <v>152250.6</v>
      </c>
      <c r="Y15" s="29">
        <v>97684.800000000003</v>
      </c>
      <c r="Z15" s="29">
        <v>145446.40000000002</v>
      </c>
      <c r="AA15" s="29">
        <v>91062.6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69" t="s">
        <v>54</v>
      </c>
      <c r="B16" s="74" t="s">
        <v>95</v>
      </c>
      <c r="C16" s="71">
        <v>100</v>
      </c>
      <c r="D16" s="72">
        <v>484258.8</v>
      </c>
      <c r="E16" s="72">
        <v>472904.7</v>
      </c>
      <c r="F16" s="72">
        <v>247443.20000000001</v>
      </c>
      <c r="G16" s="72">
        <v>129740.9</v>
      </c>
      <c r="H16" s="72">
        <v>93402.3</v>
      </c>
      <c r="I16" s="72">
        <v>299502.2</v>
      </c>
      <c r="J16" s="72">
        <v>210450</v>
      </c>
      <c r="K16" s="72">
        <v>-27712.1</v>
      </c>
      <c r="L16" s="72">
        <v>0</v>
      </c>
      <c r="M16" s="72">
        <v>294360.09999999998</v>
      </c>
      <c r="N16" s="72">
        <v>0</v>
      </c>
      <c r="O16" s="72">
        <v>55956.7</v>
      </c>
      <c r="P16" s="72">
        <v>137839.70000000001</v>
      </c>
      <c r="Q16" s="72">
        <v>115486.8</v>
      </c>
      <c r="R16" s="72">
        <v>23676</v>
      </c>
      <c r="S16" s="72">
        <v>39425.5</v>
      </c>
      <c r="T16" s="72">
        <v>731702</v>
      </c>
      <c r="U16" s="72">
        <f>[10]ՍՊԻՏԱԿ!C15</f>
        <v>944406.7</v>
      </c>
      <c r="V16" s="29">
        <v>7934.2</v>
      </c>
      <c r="W16" s="72">
        <v>216</v>
      </c>
      <c r="X16" s="29">
        <v>945406.7</v>
      </c>
      <c r="Y16" s="29">
        <v>944406.7</v>
      </c>
      <c r="Z16" s="29">
        <v>935489</v>
      </c>
      <c r="AA16" s="29">
        <v>935489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69" t="s">
        <v>56</v>
      </c>
      <c r="B17" s="74" t="s">
        <v>96</v>
      </c>
      <c r="C17" s="71">
        <v>100</v>
      </c>
      <c r="D17" s="72">
        <v>163158</v>
      </c>
      <c r="E17" s="72">
        <v>163158</v>
      </c>
      <c r="F17" s="72">
        <v>60009</v>
      </c>
      <c r="G17" s="72">
        <v>32684</v>
      </c>
      <c r="H17" s="72">
        <v>524</v>
      </c>
      <c r="I17" s="72">
        <v>53116</v>
      </c>
      <c r="J17" s="72">
        <v>40670</v>
      </c>
      <c r="K17" s="72">
        <v>-3158</v>
      </c>
      <c r="L17" s="72">
        <v>0</v>
      </c>
      <c r="M17" s="72">
        <v>110856</v>
      </c>
      <c r="N17" s="72">
        <v>0</v>
      </c>
      <c r="O17" s="72">
        <v>110856</v>
      </c>
      <c r="P17" s="72">
        <v>59195</v>
      </c>
      <c r="Q17" s="72">
        <v>14607</v>
      </c>
      <c r="R17" s="72">
        <v>6840</v>
      </c>
      <c r="S17" s="72">
        <v>21652</v>
      </c>
      <c r="T17" s="72">
        <v>223167</v>
      </c>
      <c r="U17" s="72">
        <f>[10]ՏԱՇԻՐ!C15</f>
        <v>187607.9</v>
      </c>
      <c r="V17" s="29">
        <v>-3660.7</v>
      </c>
      <c r="W17" s="72">
        <v>144</v>
      </c>
      <c r="X17" s="29">
        <v>235144.59999999998</v>
      </c>
      <c r="Y17" s="29">
        <v>187607.9</v>
      </c>
      <c r="Z17" s="29">
        <v>238805.3</v>
      </c>
      <c r="AA17" s="29">
        <v>191158.6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69" t="s">
        <v>57</v>
      </c>
      <c r="B18" s="74" t="s">
        <v>97</v>
      </c>
      <c r="C18" s="71">
        <v>100</v>
      </c>
      <c r="D18" s="72">
        <v>160699</v>
      </c>
      <c r="E18" s="72">
        <v>157850</v>
      </c>
      <c r="F18" s="72">
        <v>53596</v>
      </c>
      <c r="G18" s="72">
        <v>11651</v>
      </c>
      <c r="H18" s="72">
        <v>351</v>
      </c>
      <c r="I18" s="72">
        <v>126609</v>
      </c>
      <c r="J18" s="72">
        <v>146560</v>
      </c>
      <c r="K18" s="72">
        <v>-19951</v>
      </c>
      <c r="L18" s="72">
        <v>0</v>
      </c>
      <c r="M18" s="72">
        <v>55993</v>
      </c>
      <c r="N18" s="72">
        <v>0</v>
      </c>
      <c r="O18" s="72">
        <v>55993</v>
      </c>
      <c r="P18" s="72">
        <v>31693</v>
      </c>
      <c r="Q18" s="72">
        <v>22365</v>
      </c>
      <c r="R18" s="72">
        <v>0</v>
      </c>
      <c r="S18" s="72">
        <v>0</v>
      </c>
      <c r="T18" s="72">
        <v>214295</v>
      </c>
      <c r="U18" s="72">
        <v>254152</v>
      </c>
      <c r="V18" s="29">
        <v>1400.2</v>
      </c>
      <c r="W18" s="72">
        <v>205</v>
      </c>
      <c r="X18" s="29">
        <v>290270.8</v>
      </c>
      <c r="Y18" s="29">
        <v>280324.8</v>
      </c>
      <c r="Z18" s="29">
        <v>288563.20000000001</v>
      </c>
      <c r="AA18" s="29">
        <v>288563.20000000001</v>
      </c>
      <c r="AB18" s="30"/>
      <c r="AC18" s="31"/>
      <c r="AD18" s="31"/>
      <c r="AE18" s="31"/>
      <c r="AF18" s="31"/>
    </row>
    <row r="19" spans="1:33" ht="57" customHeight="1" x14ac:dyDescent="0.4">
      <c r="A19" s="69" t="s">
        <v>58</v>
      </c>
      <c r="B19" s="74" t="s">
        <v>98</v>
      </c>
      <c r="C19" s="71">
        <v>100</v>
      </c>
      <c r="D19" s="72">
        <v>656803</v>
      </c>
      <c r="E19" s="72">
        <v>635323</v>
      </c>
      <c r="F19" s="72">
        <v>127365</v>
      </c>
      <c r="G19" s="72">
        <v>48404</v>
      </c>
      <c r="H19" s="72">
        <v>16347</v>
      </c>
      <c r="I19" s="72">
        <v>171355</v>
      </c>
      <c r="J19" s="72">
        <v>103980</v>
      </c>
      <c r="K19" s="72">
        <v>-196114</v>
      </c>
      <c r="L19" s="72">
        <v>0</v>
      </c>
      <c r="M19" s="72">
        <v>538704</v>
      </c>
      <c r="N19" s="72">
        <v>25000</v>
      </c>
      <c r="O19" s="72">
        <v>513704</v>
      </c>
      <c r="P19" s="72">
        <v>74109</v>
      </c>
      <c r="Q19" s="72">
        <v>9195</v>
      </c>
      <c r="R19" s="72">
        <v>8742</v>
      </c>
      <c r="S19" s="72">
        <v>25832</v>
      </c>
      <c r="T19" s="72">
        <v>784168</v>
      </c>
      <c r="U19" s="72">
        <f>[10]ԱԼԱՎԵՐԴԻ!C15</f>
        <v>262436</v>
      </c>
      <c r="V19" s="29">
        <v>-17123</v>
      </c>
      <c r="W19" s="72">
        <v>225</v>
      </c>
      <c r="X19" s="29">
        <v>284924</v>
      </c>
      <c r="Y19" s="29">
        <v>262436</v>
      </c>
      <c r="Z19" s="29">
        <v>302047</v>
      </c>
      <c r="AA19" s="29">
        <v>302047</v>
      </c>
      <c r="AB19" s="30"/>
      <c r="AC19" s="31"/>
      <c r="AD19" s="31"/>
      <c r="AE19" s="31"/>
      <c r="AF19" s="31"/>
    </row>
    <row r="20" spans="1:33" ht="57" customHeight="1" x14ac:dyDescent="0.4">
      <c r="A20" s="73" t="s">
        <v>59</v>
      </c>
      <c r="B20" s="74" t="s">
        <v>99</v>
      </c>
      <c r="C20" s="71">
        <v>100</v>
      </c>
      <c r="D20" s="72">
        <v>63267.4</v>
      </c>
      <c r="E20" s="72">
        <v>62880.2</v>
      </c>
      <c r="F20" s="72">
        <v>16551.2</v>
      </c>
      <c r="G20" s="72">
        <v>7.1</v>
      </c>
      <c r="H20" s="72">
        <v>380.1</v>
      </c>
      <c r="I20" s="72">
        <v>79818.600000000006</v>
      </c>
      <c r="J20" s="72">
        <v>80780</v>
      </c>
      <c r="K20" s="72">
        <v>-961.4</v>
      </c>
      <c r="L20" s="72">
        <v>0</v>
      </c>
      <c r="M20" s="72">
        <v>0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79818.600000000006</v>
      </c>
      <c r="U20" s="72">
        <f>[10]ԱԽԹԱԼԱ!C15</f>
        <v>13154.199999999999</v>
      </c>
      <c r="V20" s="29">
        <v>-961.4</v>
      </c>
      <c r="W20" s="72">
        <v>12</v>
      </c>
      <c r="X20" s="29">
        <v>13154.199999999999</v>
      </c>
      <c r="Y20" s="29">
        <v>13154.199999999999</v>
      </c>
      <c r="Z20" s="29">
        <v>14115.600000000002</v>
      </c>
      <c r="AA20" s="29">
        <v>14115.600000000002</v>
      </c>
      <c r="AB20" s="30"/>
      <c r="AC20" s="31"/>
      <c r="AD20" s="31"/>
      <c r="AE20" s="31"/>
      <c r="AF20" s="31"/>
    </row>
    <row r="21" spans="1:33" ht="57" customHeight="1" x14ac:dyDescent="0.4">
      <c r="A21" s="73" t="s">
        <v>60</v>
      </c>
      <c r="B21" s="74" t="s">
        <v>100</v>
      </c>
      <c r="C21" s="71">
        <v>100</v>
      </c>
      <c r="D21" s="72">
        <v>6298</v>
      </c>
      <c r="E21" s="72">
        <v>6298</v>
      </c>
      <c r="F21" s="72">
        <v>666</v>
      </c>
      <c r="G21" s="72">
        <v>368</v>
      </c>
      <c r="H21" s="72">
        <v>1</v>
      </c>
      <c r="I21" s="72">
        <v>6604</v>
      </c>
      <c r="J21" s="72">
        <v>6603</v>
      </c>
      <c r="K21" s="72">
        <v>0</v>
      </c>
      <c r="L21" s="72">
        <v>1</v>
      </c>
      <c r="M21" s="72">
        <v>0</v>
      </c>
      <c r="N21" s="72">
        <v>0</v>
      </c>
      <c r="O21" s="72">
        <v>0</v>
      </c>
      <c r="P21" s="72">
        <v>360</v>
      </c>
      <c r="Q21" s="72">
        <v>360</v>
      </c>
      <c r="R21" s="72">
        <v>0</v>
      </c>
      <c r="S21" s="72">
        <v>0</v>
      </c>
      <c r="T21" s="72">
        <v>6964</v>
      </c>
      <c r="U21" s="72">
        <f>[10]ԹՈՒՄԱՆՅԱՆ!C15</f>
        <v>7700</v>
      </c>
      <c r="V21" s="29">
        <v>0</v>
      </c>
      <c r="W21" s="72">
        <v>8</v>
      </c>
      <c r="X21" s="29">
        <v>7700</v>
      </c>
      <c r="Y21" s="29">
        <v>7700</v>
      </c>
      <c r="Z21" s="29">
        <v>7700</v>
      </c>
      <c r="AA21" s="29">
        <v>7700</v>
      </c>
      <c r="AB21" s="30"/>
      <c r="AC21" s="31"/>
      <c r="AD21" s="31"/>
      <c r="AE21" s="31"/>
      <c r="AF21" s="31"/>
    </row>
    <row r="22" spans="1:33" ht="57" customHeight="1" x14ac:dyDescent="0.4">
      <c r="A22" s="73" t="s">
        <v>61</v>
      </c>
      <c r="B22" s="74" t="s">
        <v>55</v>
      </c>
      <c r="C22" s="71">
        <v>100</v>
      </c>
      <c r="D22" s="72">
        <v>0</v>
      </c>
      <c r="E22" s="72">
        <v>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72">
        <v>0</v>
      </c>
      <c r="L22" s="72">
        <v>0</v>
      </c>
      <c r="M22" s="72">
        <v>0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0</v>
      </c>
      <c r="T22" s="72">
        <v>0</v>
      </c>
      <c r="U22" s="72">
        <v>0</v>
      </c>
      <c r="V22" s="29">
        <v>0</v>
      </c>
      <c r="W22" s="72">
        <v>0</v>
      </c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73" t="s">
        <v>62</v>
      </c>
      <c r="B23" s="74" t="s">
        <v>55</v>
      </c>
      <c r="C23" s="71">
        <v>100</v>
      </c>
      <c r="D23" s="72">
        <v>0</v>
      </c>
      <c r="E23" s="72">
        <v>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72">
        <v>0</v>
      </c>
      <c r="L23" s="72">
        <v>0</v>
      </c>
      <c r="M23" s="72">
        <v>0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0</v>
      </c>
      <c r="U23" s="72">
        <v>0</v>
      </c>
      <c r="V23" s="29">
        <v>0</v>
      </c>
      <c r="W23" s="72">
        <v>0</v>
      </c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73" t="s">
        <v>63</v>
      </c>
      <c r="B24" s="74" t="s">
        <v>55</v>
      </c>
      <c r="C24" s="94"/>
      <c r="D24" s="72">
        <v>0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72">
        <v>0</v>
      </c>
      <c r="L24" s="72">
        <v>0</v>
      </c>
      <c r="M24" s="72">
        <v>0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0</v>
      </c>
      <c r="U24" s="72">
        <v>0</v>
      </c>
      <c r="V24" s="29">
        <v>0</v>
      </c>
      <c r="W24" s="72">
        <v>0</v>
      </c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73" t="s">
        <v>64</v>
      </c>
      <c r="B25" s="74" t="s">
        <v>55</v>
      </c>
      <c r="C25" s="94"/>
      <c r="D25" s="72">
        <v>0</v>
      </c>
      <c r="E25" s="72">
        <v>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72">
        <v>0</v>
      </c>
      <c r="L25" s="72">
        <v>0</v>
      </c>
      <c r="M25" s="72">
        <v>0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0</v>
      </c>
      <c r="U25" s="72">
        <v>0</v>
      </c>
      <c r="V25" s="29">
        <v>0</v>
      </c>
      <c r="W25" s="72">
        <v>0</v>
      </c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73" t="s">
        <v>65</v>
      </c>
      <c r="B26" s="74" t="s">
        <v>55</v>
      </c>
      <c r="C26" s="94"/>
      <c r="D26" s="72">
        <v>0</v>
      </c>
      <c r="E26" s="72">
        <v>0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2">
        <v>0</v>
      </c>
      <c r="V26" s="29">
        <v>0</v>
      </c>
      <c r="W26" s="72">
        <v>0</v>
      </c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73" t="s">
        <v>66</v>
      </c>
      <c r="B27" s="74" t="s">
        <v>55</v>
      </c>
      <c r="C27" s="94"/>
      <c r="D27" s="72">
        <v>0</v>
      </c>
      <c r="E27" s="72">
        <v>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72">
        <v>0</v>
      </c>
      <c r="L27" s="72">
        <v>0</v>
      </c>
      <c r="M27" s="72">
        <v>0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0</v>
      </c>
      <c r="V27" s="29">
        <v>0</v>
      </c>
      <c r="W27" s="72">
        <v>0</v>
      </c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73" t="s">
        <v>67</v>
      </c>
      <c r="B28" s="74" t="s">
        <v>55</v>
      </c>
      <c r="C28" s="94"/>
      <c r="D28" s="72">
        <v>0</v>
      </c>
      <c r="E28" s="72">
        <v>0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72">
        <v>0</v>
      </c>
      <c r="L28" s="72">
        <v>0</v>
      </c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0</v>
      </c>
      <c r="V28" s="29">
        <v>0</v>
      </c>
      <c r="W28" s="72">
        <v>0</v>
      </c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73" t="s">
        <v>68</v>
      </c>
      <c r="B29" s="74" t="s">
        <v>55</v>
      </c>
      <c r="C29" s="94"/>
      <c r="D29" s="72">
        <v>0</v>
      </c>
      <c r="E29" s="72">
        <v>0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72">
        <v>0</v>
      </c>
      <c r="L29" s="72">
        <v>0</v>
      </c>
      <c r="M29" s="72">
        <v>0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2">
        <v>0</v>
      </c>
      <c r="T29" s="72">
        <v>0</v>
      </c>
      <c r="U29" s="72">
        <v>0</v>
      </c>
      <c r="V29" s="29">
        <v>0</v>
      </c>
      <c r="W29" s="72">
        <v>0</v>
      </c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75" t="s">
        <v>69</v>
      </c>
      <c r="B30" s="76" t="s">
        <v>55</v>
      </c>
      <c r="C30" s="77"/>
      <c r="D30" s="72">
        <v>0</v>
      </c>
      <c r="E30" s="72">
        <v>0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72">
        <v>0</v>
      </c>
      <c r="L30" s="72">
        <v>0</v>
      </c>
      <c r="M30" s="72">
        <v>0</v>
      </c>
      <c r="N30" s="72">
        <v>0</v>
      </c>
      <c r="O30" s="72">
        <v>0</v>
      </c>
      <c r="P30" s="72">
        <v>0</v>
      </c>
      <c r="Q30" s="72">
        <v>0</v>
      </c>
      <c r="R30" s="72">
        <v>0</v>
      </c>
      <c r="S30" s="72">
        <v>0</v>
      </c>
      <c r="T30" s="72">
        <v>0</v>
      </c>
      <c r="U30" s="72">
        <v>0</v>
      </c>
      <c r="V30" s="29">
        <v>0</v>
      </c>
      <c r="W30" s="72">
        <v>0</v>
      </c>
      <c r="X30" s="41">
        <v>0</v>
      </c>
      <c r="Y30" s="41">
        <v>0</v>
      </c>
      <c r="Z30" s="41">
        <v>0</v>
      </c>
      <c r="AA30" s="41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95"/>
      <c r="B31" s="96" t="s">
        <v>70</v>
      </c>
      <c r="C31" s="97"/>
      <c r="D31" s="201">
        <f t="shared" ref="D31:W31" si="0">SUM(D10:D30)</f>
        <v>7733843.7999999998</v>
      </c>
      <c r="E31" s="201">
        <f t="shared" si="0"/>
        <v>7251018.5999999996</v>
      </c>
      <c r="F31" s="201">
        <f t="shared" si="0"/>
        <v>946299.79999999993</v>
      </c>
      <c r="G31" s="201">
        <f t="shared" si="0"/>
        <v>501894.6</v>
      </c>
      <c r="H31" s="201">
        <f t="shared" si="0"/>
        <v>208591.23</v>
      </c>
      <c r="I31" s="201">
        <f>+M31+P31</f>
        <v>3315935</v>
      </c>
      <c r="J31" s="201">
        <f t="shared" si="0"/>
        <v>6242758</v>
      </c>
      <c r="K31" s="201">
        <f t="shared" si="0"/>
        <v>-1357288.0999999999</v>
      </c>
      <c r="L31" s="201">
        <f t="shared" si="0"/>
        <v>1</v>
      </c>
      <c r="M31" s="201">
        <f t="shared" si="0"/>
        <v>2756783.5</v>
      </c>
      <c r="N31" s="201">
        <f t="shared" si="0"/>
        <v>25000</v>
      </c>
      <c r="O31" s="201">
        <f t="shared" si="0"/>
        <v>1160062.3999999999</v>
      </c>
      <c r="P31" s="201">
        <f t="shared" si="0"/>
        <v>559151.5</v>
      </c>
      <c r="Q31" s="201">
        <f t="shared" si="0"/>
        <v>235689.09999999998</v>
      </c>
      <c r="R31" s="201">
        <f t="shared" si="0"/>
        <v>113265.70000000001</v>
      </c>
      <c r="S31" s="201">
        <f t="shared" si="0"/>
        <v>238971.9</v>
      </c>
      <c r="T31" s="201">
        <f t="shared" si="0"/>
        <v>8680143.5999999996</v>
      </c>
      <c r="U31" s="98">
        <f t="shared" si="0"/>
        <v>4262780.8</v>
      </c>
      <c r="V31" s="47">
        <v>2394.8000000000006</v>
      </c>
      <c r="W31" s="201">
        <f t="shared" si="0"/>
        <v>1891</v>
      </c>
      <c r="X31" s="47">
        <v>4424796.0000000009</v>
      </c>
      <c r="Y31" s="47">
        <v>4288953.6000000006</v>
      </c>
      <c r="Z31" s="47">
        <v>4415475.0999999996</v>
      </c>
      <c r="AA31" s="48">
        <v>4313444.5999999996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</sheetData>
  <mergeCells count="35"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F6:F8"/>
    <mergeCell ref="C6:C8"/>
    <mergeCell ref="D6:D8"/>
    <mergeCell ref="O7:O8"/>
    <mergeCell ref="V6:V8"/>
    <mergeCell ref="I6:I8"/>
    <mergeCell ref="E6:E8"/>
    <mergeCell ref="K7:K8"/>
    <mergeCell ref="L7:L8"/>
    <mergeCell ref="N7:N8"/>
    <mergeCell ref="P6:P8"/>
    <mergeCell ref="M6:M8"/>
    <mergeCell ref="Q7:Q8"/>
    <mergeCell ref="R7:R8"/>
    <mergeCell ref="S7:S8"/>
    <mergeCell ref="Y6:Y8"/>
    <mergeCell ref="W6:W8"/>
    <mergeCell ref="AA6:AA8"/>
    <mergeCell ref="T6:T8"/>
    <mergeCell ref="U6:U8"/>
    <mergeCell ref="Z6:Z8"/>
    <mergeCell ref="X6:X8"/>
  </mergeCells>
  <pageMargins left="0.7" right="0.7" top="0.75" bottom="0.75" header="0.3" footer="0.3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6" workbookViewId="0"/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83" t="s">
        <v>108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8"/>
      <c r="AA4" s="9" t="s">
        <v>17</v>
      </c>
      <c r="AB4" s="10"/>
    </row>
    <row r="5" spans="1:33" s="12" customFormat="1" ht="18" thickBot="1" x14ac:dyDescent="0.45">
      <c r="B5" s="13"/>
      <c r="C5" s="65" t="s">
        <v>224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70" t="s">
        <v>109</v>
      </c>
      <c r="C10" s="28">
        <v>100</v>
      </c>
      <c r="D10" s="33">
        <v>619949</v>
      </c>
      <c r="E10" s="33">
        <v>619949</v>
      </c>
      <c r="F10" s="33">
        <v>310632</v>
      </c>
      <c r="G10" s="33">
        <v>119668</v>
      </c>
      <c r="H10" s="33">
        <v>123838</v>
      </c>
      <c r="I10" s="33">
        <v>340242</v>
      </c>
      <c r="J10" s="33">
        <v>134210</v>
      </c>
      <c r="K10" s="33">
        <v>206118</v>
      </c>
      <c r="L10" s="33">
        <v>0</v>
      </c>
      <c r="M10" s="33">
        <v>478064</v>
      </c>
      <c r="N10" s="33">
        <v>0</v>
      </c>
      <c r="O10" s="33">
        <v>332114</v>
      </c>
      <c r="P10" s="33">
        <v>112275</v>
      </c>
      <c r="Q10" s="33">
        <v>25706</v>
      </c>
      <c r="R10" s="33">
        <v>21640</v>
      </c>
      <c r="S10" s="33">
        <v>52168</v>
      </c>
      <c r="T10" s="33">
        <v>930581</v>
      </c>
      <c r="U10" s="33">
        <v>577769</v>
      </c>
      <c r="V10" s="29">
        <f>'[11]Աբովյանի ԲԿ'!C77</f>
        <v>7639</v>
      </c>
      <c r="W10" s="33">
        <v>363</v>
      </c>
      <c r="X10" s="29">
        <f>'[11]Աբովյանի ԲԿ'!C14</f>
        <v>682803</v>
      </c>
      <c r="Y10" s="29">
        <f>'[11]Աբովյանի ԲԿ'!C15</f>
        <v>580676</v>
      </c>
      <c r="Z10" s="29">
        <f>'[11]Աբովյանի ԲԿ'!C42</f>
        <v>673487</v>
      </c>
      <c r="AA10" s="29">
        <f>'[11]Աբովյանի ԲԿ'!C43</f>
        <v>673487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70" t="s">
        <v>110</v>
      </c>
      <c r="C11" s="28">
        <v>100</v>
      </c>
      <c r="D11" s="33">
        <v>279864</v>
      </c>
      <c r="E11" s="33">
        <v>241195</v>
      </c>
      <c r="F11" s="33">
        <v>38664</v>
      </c>
      <c r="G11" s="33">
        <v>23694</v>
      </c>
      <c r="H11" s="33">
        <v>434</v>
      </c>
      <c r="I11" s="33">
        <v>172478</v>
      </c>
      <c r="J11" s="33">
        <v>162920</v>
      </c>
      <c r="K11" s="33">
        <v>32696</v>
      </c>
      <c r="L11" s="33">
        <v>0</v>
      </c>
      <c r="M11" s="33">
        <v>88801</v>
      </c>
      <c r="N11" s="33">
        <v>0</v>
      </c>
      <c r="O11" s="33">
        <v>88801</v>
      </c>
      <c r="P11" s="33">
        <v>57249</v>
      </c>
      <c r="Q11" s="33">
        <v>31752</v>
      </c>
      <c r="R11" s="33">
        <v>7914</v>
      </c>
      <c r="S11" s="33">
        <v>15241</v>
      </c>
      <c r="T11" s="33">
        <v>318528</v>
      </c>
      <c r="U11" s="33">
        <v>141030</v>
      </c>
      <c r="V11" s="29">
        <f>'[11]Աբովյանի Ծննդատուն'!C77</f>
        <v>170</v>
      </c>
      <c r="W11" s="33">
        <v>170</v>
      </c>
      <c r="X11" s="29">
        <f>'[11]Աբովյանի Ծննդատուն'!C14</f>
        <v>141260</v>
      </c>
      <c r="Y11" s="29">
        <f>'[11]Աբովյանի Ծննդատուն'!C15</f>
        <v>141030.39999999999</v>
      </c>
      <c r="Z11" s="29">
        <f>'[11]Աբովյանի Ծննդատուն'!C42</f>
        <v>141090</v>
      </c>
      <c r="AA11" s="29">
        <f>'[11]Աբովյանի Ծննդատուն'!C43</f>
        <v>141090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70" t="s">
        <v>111</v>
      </c>
      <c r="C12" s="28">
        <v>100</v>
      </c>
      <c r="D12" s="33">
        <v>2985068.8</v>
      </c>
      <c r="E12" s="33">
        <v>2985000.4</v>
      </c>
      <c r="F12" s="33">
        <v>197861.7</v>
      </c>
      <c r="G12" s="33">
        <v>110831.9</v>
      </c>
      <c r="H12" s="33">
        <v>7145.3</v>
      </c>
      <c r="I12" s="33">
        <v>1371250.3</v>
      </c>
      <c r="J12" s="33">
        <v>140705</v>
      </c>
      <c r="K12" s="33">
        <v>1230545.3</v>
      </c>
      <c r="L12" s="33">
        <v>0</v>
      </c>
      <c r="M12" s="33">
        <v>1562349.4</v>
      </c>
      <c r="N12" s="33">
        <v>0</v>
      </c>
      <c r="O12" s="33">
        <v>1248388.1000000001</v>
      </c>
      <c r="P12" s="33">
        <v>249330.8</v>
      </c>
      <c r="Q12" s="33">
        <v>54891.7</v>
      </c>
      <c r="R12" s="33">
        <v>32474.6</v>
      </c>
      <c r="S12" s="33">
        <v>56042.9</v>
      </c>
      <c r="T12" s="33">
        <v>3182930.5</v>
      </c>
      <c r="U12" s="33">
        <v>541783.30000000005</v>
      </c>
      <c r="V12" s="29">
        <f>'[11]Հրազդանի ԲԿ'!C77</f>
        <v>-3890.2</v>
      </c>
      <c r="W12" s="33">
        <v>413</v>
      </c>
      <c r="X12" s="29">
        <f>'[11]Հրազդանի ԲԿ'!C14</f>
        <v>649223.30000000005</v>
      </c>
      <c r="Y12" s="29">
        <f>'[11]Հրազդանի ԲԿ'!C15</f>
        <v>541783.30000000005</v>
      </c>
      <c r="Z12" s="29">
        <f>'[11]Հրազդանի ԲԿ'!C42</f>
        <v>653113.5</v>
      </c>
      <c r="AA12" s="29">
        <f>'[11]Հրազդանի ԲԿ'!C43</f>
        <v>653113.5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70" t="s">
        <v>112</v>
      </c>
      <c r="C13" s="28">
        <v>100</v>
      </c>
      <c r="D13" s="33">
        <v>474210</v>
      </c>
      <c r="E13" s="33">
        <v>474210</v>
      </c>
      <c r="F13" s="33">
        <v>108044</v>
      </c>
      <c r="G13" s="33">
        <v>42109</v>
      </c>
      <c r="H13" s="33">
        <v>45335</v>
      </c>
      <c r="I13" s="33">
        <v>187765</v>
      </c>
      <c r="J13" s="33">
        <v>109830</v>
      </c>
      <c r="K13" s="33">
        <v>55819</v>
      </c>
      <c r="L13" s="33">
        <v>3465</v>
      </c>
      <c r="M13" s="33">
        <v>286103</v>
      </c>
      <c r="N13" s="33">
        <v>0</v>
      </c>
      <c r="O13" s="33">
        <v>286103</v>
      </c>
      <c r="P13" s="33">
        <v>108386</v>
      </c>
      <c r="Q13" s="33">
        <v>15932</v>
      </c>
      <c r="R13" s="33">
        <v>8239</v>
      </c>
      <c r="S13" s="33">
        <v>23472</v>
      </c>
      <c r="T13" s="33">
        <v>582254</v>
      </c>
      <c r="U13" s="33">
        <v>219828</v>
      </c>
      <c r="V13" s="29">
        <f>'[11]Չարենցավանի ԲԿ'!C77</f>
        <v>12440</v>
      </c>
      <c r="W13" s="33">
        <v>187</v>
      </c>
      <c r="X13" s="29">
        <f>'[11]Չարենցավանի ԲԿ'!C14</f>
        <v>285207</v>
      </c>
      <c r="Y13" s="29">
        <f>'[11]Չարենցավանի ԲԿ'!C15</f>
        <v>253893</v>
      </c>
      <c r="Z13" s="29">
        <f>'[11]Չարենցավանի ԲԿ'!C42</f>
        <v>272767</v>
      </c>
      <c r="AA13" s="29">
        <f>'[11]Չարենցավանի ԲԿ'!C43</f>
        <v>244573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70" t="s">
        <v>113</v>
      </c>
      <c r="C14" s="28">
        <v>100</v>
      </c>
      <c r="D14" s="33">
        <v>386349</v>
      </c>
      <c r="E14" s="33">
        <v>385917</v>
      </c>
      <c r="F14" s="33">
        <v>80646</v>
      </c>
      <c r="G14" s="33">
        <v>49943</v>
      </c>
      <c r="H14" s="33">
        <v>3041</v>
      </c>
      <c r="I14" s="33">
        <v>273644</v>
      </c>
      <c r="J14" s="33">
        <v>246692</v>
      </c>
      <c r="K14" s="33">
        <v>12185</v>
      </c>
      <c r="L14" s="33">
        <v>0</v>
      </c>
      <c r="M14" s="33">
        <v>139728</v>
      </c>
      <c r="N14" s="33">
        <v>740</v>
      </c>
      <c r="O14" s="33">
        <v>138988</v>
      </c>
      <c r="P14" s="33">
        <v>53623</v>
      </c>
      <c r="Q14" s="33">
        <v>6959</v>
      </c>
      <c r="R14" s="33">
        <v>11456</v>
      </c>
      <c r="S14" s="33">
        <v>16852</v>
      </c>
      <c r="T14" s="33">
        <v>466995</v>
      </c>
      <c r="U14" s="33">
        <v>241797</v>
      </c>
      <c r="V14" s="29">
        <f>'[11]Նաիրի ԲԿ'!C77</f>
        <v>8731</v>
      </c>
      <c r="W14" s="33">
        <v>199</v>
      </c>
      <c r="X14" s="29">
        <f>'[11]Նաիրի ԲԿ'!C14</f>
        <v>314313</v>
      </c>
      <c r="Y14" s="29">
        <f>'[11]Նաիրի ԲԿ'!C15</f>
        <v>241797</v>
      </c>
      <c r="Z14" s="29">
        <f>'[11]Նաիրի ԲԿ'!C42</f>
        <v>305582</v>
      </c>
      <c r="AA14" s="29">
        <f>'[11]Նաիրի ԲԿ'!C43</f>
        <v>230928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70" t="s">
        <v>114</v>
      </c>
      <c r="C15" s="28">
        <v>100</v>
      </c>
      <c r="D15" s="33">
        <v>48871</v>
      </c>
      <c r="E15" s="33">
        <v>48871</v>
      </c>
      <c r="F15" s="33">
        <v>30453</v>
      </c>
      <c r="G15" s="33">
        <v>15662</v>
      </c>
      <c r="H15" s="33">
        <v>1369</v>
      </c>
      <c r="I15" s="33">
        <v>31352</v>
      </c>
      <c r="J15" s="33">
        <v>21385</v>
      </c>
      <c r="K15" s="33">
        <v>2221</v>
      </c>
      <c r="L15" s="33">
        <v>274</v>
      </c>
      <c r="M15" s="33">
        <v>22376</v>
      </c>
      <c r="N15" s="33">
        <v>0</v>
      </c>
      <c r="O15" s="33">
        <v>11835</v>
      </c>
      <c r="P15" s="33">
        <v>25596</v>
      </c>
      <c r="Q15" s="33">
        <v>1373</v>
      </c>
      <c r="R15" s="33">
        <v>1993</v>
      </c>
      <c r="S15" s="33">
        <v>10396</v>
      </c>
      <c r="T15" s="33">
        <v>79324</v>
      </c>
      <c r="U15" s="33">
        <v>81897</v>
      </c>
      <c r="V15" s="29">
        <f>[11]ՆորՀաճն!C77</f>
        <v>1781</v>
      </c>
      <c r="W15" s="33">
        <v>74</v>
      </c>
      <c r="X15" s="29">
        <f>[11]ՆորՀաճն!C14</f>
        <v>118860</v>
      </c>
      <c r="Y15" s="29">
        <f>[11]ՆորՀաճն!C15</f>
        <v>81897</v>
      </c>
      <c r="Z15" s="29">
        <f>[11]ՆորՀաճն!C42</f>
        <v>116688</v>
      </c>
      <c r="AA15" s="29">
        <f>[11]ՆորՀաճն!C43</f>
        <v>79725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70" t="s">
        <v>115</v>
      </c>
      <c r="C16" s="28">
        <v>100</v>
      </c>
      <c r="D16" s="33">
        <v>15291</v>
      </c>
      <c r="E16" s="33">
        <v>15291</v>
      </c>
      <c r="F16" s="33">
        <v>4777.2</v>
      </c>
      <c r="G16" s="33">
        <v>1663.6</v>
      </c>
      <c r="H16" s="33">
        <v>1.5</v>
      </c>
      <c r="I16" s="33">
        <v>134.30000000000001</v>
      </c>
      <c r="J16" s="33">
        <v>115</v>
      </c>
      <c r="K16" s="33">
        <v>19.3</v>
      </c>
      <c r="L16" s="33">
        <v>0</v>
      </c>
      <c r="M16" s="33">
        <v>15267</v>
      </c>
      <c r="N16" s="33">
        <v>0</v>
      </c>
      <c r="O16" s="33">
        <v>15267</v>
      </c>
      <c r="P16" s="33">
        <v>4666.8999999999996</v>
      </c>
      <c r="Q16" s="33">
        <v>433.3</v>
      </c>
      <c r="R16" s="33">
        <v>302.60000000000002</v>
      </c>
      <c r="S16" s="33">
        <v>865.6</v>
      </c>
      <c r="T16" s="33">
        <v>20068.2</v>
      </c>
      <c r="U16" s="33">
        <v>6575.8</v>
      </c>
      <c r="V16" s="29">
        <f>'[11]Ծաղկաձորի ԲԱ'!C77</f>
        <v>21.8</v>
      </c>
      <c r="W16" s="33">
        <v>5</v>
      </c>
      <c r="X16" s="29">
        <f>'[11]Ծաղկաձորի ԲԱ'!C14</f>
        <v>6575.8</v>
      </c>
      <c r="Y16" s="29">
        <f>'[11]Ծաղկաձորի ԲԱ'!C15</f>
        <v>6575.8</v>
      </c>
      <c r="Z16" s="29">
        <f>'[11]Ծաղկաձորի ԲԱ'!C42</f>
        <v>6549.2000000000007</v>
      </c>
      <c r="AA16" s="29">
        <f>'[11]Ծաղկաձորի ԲԱ'!C43</f>
        <v>6549.2000000000007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[11]Sheet8!C77</f>
        <v>0</v>
      </c>
      <c r="W17" s="33">
        <v>0</v>
      </c>
      <c r="X17" s="29">
        <f>[11]Sheet8!C14</f>
        <v>0</v>
      </c>
      <c r="Y17" s="29">
        <f>[11]Sheet8!C15</f>
        <v>0</v>
      </c>
      <c r="Z17" s="29">
        <f>[11]Sheet8!C42</f>
        <v>0</v>
      </c>
      <c r="AA17" s="29">
        <f>[11]Sheet8!C43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[11]Sheet9!C77</f>
        <v>0</v>
      </c>
      <c r="W18" s="33">
        <v>0</v>
      </c>
      <c r="X18" s="29">
        <f>[11]Sheet9!C14</f>
        <v>0</v>
      </c>
      <c r="Y18" s="29">
        <f>[11]Sheet9!C15</f>
        <v>0</v>
      </c>
      <c r="Z18" s="29">
        <f>[11]Sheet9!C42</f>
        <v>0</v>
      </c>
      <c r="AA18" s="29">
        <f>[11]Sheet9!C43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[11]Sheet10!C77</f>
        <v>0</v>
      </c>
      <c r="W19" s="33">
        <v>0</v>
      </c>
      <c r="X19" s="29">
        <f>[11]Sheet10!C14</f>
        <v>0</v>
      </c>
      <c r="Y19" s="29">
        <f>[11]Sheet10!C15</f>
        <v>0</v>
      </c>
      <c r="Z19" s="29">
        <f>[11]Sheet10!C42</f>
        <v>0</v>
      </c>
      <c r="AA19" s="29">
        <f>[11]Sheet10!C43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[11]Sheet11!C77</f>
        <v>0</v>
      </c>
      <c r="W20" s="33">
        <v>0</v>
      </c>
      <c r="X20" s="29">
        <f>[11]Sheet11!C14</f>
        <v>0</v>
      </c>
      <c r="Y20" s="29">
        <f>[11]Sheet11!C15</f>
        <v>0</v>
      </c>
      <c r="Z20" s="29">
        <f>[11]Sheet11!C42</f>
        <v>0</v>
      </c>
      <c r="AA20" s="29">
        <f>[11]Sheet11!C43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[11]Sheet12!C77</f>
        <v>0</v>
      </c>
      <c r="W21" s="33">
        <v>0</v>
      </c>
      <c r="X21" s="29">
        <f>[11]Sheet12!C14</f>
        <v>0</v>
      </c>
      <c r="Y21" s="29">
        <f>[11]Sheet12!C15</f>
        <v>0</v>
      </c>
      <c r="Z21" s="29">
        <f>[11]Sheet12!C42</f>
        <v>0</v>
      </c>
      <c r="AA21" s="29">
        <f>[11]Sheet12!C43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[11]Sheet13!C77</f>
        <v>0</v>
      </c>
      <c r="W22" s="33">
        <v>0</v>
      </c>
      <c r="X22" s="29">
        <f>[11]Sheet13!C14</f>
        <v>0</v>
      </c>
      <c r="Y22" s="29">
        <f>[11]Sheet13!C15</f>
        <v>0</v>
      </c>
      <c r="Z22" s="29">
        <f>[11]Sheet13!C42</f>
        <v>0</v>
      </c>
      <c r="AA22" s="29">
        <f>[11]Sheet13!C43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[11]Sheet14!C77</f>
        <v>0</v>
      </c>
      <c r="W23" s="33">
        <v>0</v>
      </c>
      <c r="X23" s="29">
        <f>[11]Sheet14!C14</f>
        <v>0</v>
      </c>
      <c r="Y23" s="29">
        <f>[11]Sheet14!C15</f>
        <v>0</v>
      </c>
      <c r="Z23" s="29">
        <f>[11]Sheet14!C42</f>
        <v>0</v>
      </c>
      <c r="AA23" s="29">
        <f>[11]Sheet14!C43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[11]Sheet15!C77</f>
        <v>0</v>
      </c>
      <c r="W24" s="33">
        <v>0</v>
      </c>
      <c r="X24" s="29">
        <f>[11]Sheet15!C14</f>
        <v>0</v>
      </c>
      <c r="Y24" s="29">
        <f>[11]Sheet15!C15</f>
        <v>0</v>
      </c>
      <c r="Z24" s="29">
        <f>[11]Sheet15!C42</f>
        <v>0</v>
      </c>
      <c r="AA24" s="29">
        <f>[11]Sheet15!C43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[11]Sheet16!C77</f>
        <v>0</v>
      </c>
      <c r="W25" s="33">
        <v>0</v>
      </c>
      <c r="X25" s="29">
        <f>[11]Sheet16!C14</f>
        <v>0</v>
      </c>
      <c r="Y25" s="29">
        <f>[11]Sheet16!C15</f>
        <v>0</v>
      </c>
      <c r="Z25" s="29">
        <f>[11]Sheet16!C42</f>
        <v>0</v>
      </c>
      <c r="AA25" s="29">
        <f>[11]Sheet16!C43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[11]Sheet17!C77</f>
        <v>0</v>
      </c>
      <c r="W26" s="33">
        <v>0</v>
      </c>
      <c r="X26" s="29">
        <f>[11]Sheet17!C14</f>
        <v>0</v>
      </c>
      <c r="Y26" s="29">
        <f>[11]Sheet17!C15</f>
        <v>0</v>
      </c>
      <c r="Z26" s="29">
        <f>[11]Sheet17!C42</f>
        <v>0</v>
      </c>
      <c r="AA26" s="29">
        <f>[11]Sheet17!C43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[11]Sheet18!C77</f>
        <v>0</v>
      </c>
      <c r="W27" s="33">
        <v>0</v>
      </c>
      <c r="X27" s="29">
        <f>[11]Sheet18!C14</f>
        <v>0</v>
      </c>
      <c r="Y27" s="29">
        <f>[11]Sheet18!C15</f>
        <v>0</v>
      </c>
      <c r="Z27" s="29">
        <f>[11]Sheet18!C42</f>
        <v>0</v>
      </c>
      <c r="AA27" s="29">
        <f>[11]Sheet18!C43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[11]Sheet19!C77</f>
        <v>0</v>
      </c>
      <c r="W28" s="33">
        <v>0</v>
      </c>
      <c r="X28" s="29">
        <f>[11]Sheet19!C14</f>
        <v>0</v>
      </c>
      <c r="Y28" s="29">
        <f>[11]Sheet19!C15</f>
        <v>0</v>
      </c>
      <c r="Z28" s="29">
        <f>[11]Sheet19!C42</f>
        <v>0</v>
      </c>
      <c r="AA28" s="29">
        <f>[11]Sheet19!C43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[11]Sheet20!C77</f>
        <v>0</v>
      </c>
      <c r="W29" s="33">
        <v>0</v>
      </c>
      <c r="X29" s="29">
        <f>[11]Sheet20!C14</f>
        <v>0</v>
      </c>
      <c r="Y29" s="29">
        <f>[11]Sheet20!C15</f>
        <v>0</v>
      </c>
      <c r="Z29" s="29">
        <f>[11]Sheet20!C42</f>
        <v>0</v>
      </c>
      <c r="AA29" s="29">
        <f>[11]Sheet20!C43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[11]Sheet21!C77</f>
        <v>0</v>
      </c>
      <c r="W30" s="33">
        <v>0</v>
      </c>
      <c r="X30" s="41">
        <f>[11]Sheet21!C14</f>
        <v>0</v>
      </c>
      <c r="Y30" s="41">
        <f>[11]Sheet21!C15</f>
        <v>0</v>
      </c>
      <c r="Z30" s="41">
        <f>[11]Sheet21!C42</f>
        <v>0</v>
      </c>
      <c r="AA30" s="41">
        <f>[11]Sheet21!C43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4809602.8</v>
      </c>
      <c r="E31" s="61">
        <f t="shared" si="0"/>
        <v>4770433.4000000004</v>
      </c>
      <c r="F31" s="61">
        <f t="shared" si="0"/>
        <v>771077.89999999991</v>
      </c>
      <c r="G31" s="61">
        <f t="shared" si="0"/>
        <v>363571.5</v>
      </c>
      <c r="H31" s="61">
        <f t="shared" si="0"/>
        <v>181163.8</v>
      </c>
      <c r="I31" s="61">
        <f t="shared" si="0"/>
        <v>2376865.5999999996</v>
      </c>
      <c r="J31" s="61">
        <f t="shared" si="0"/>
        <v>815857</v>
      </c>
      <c r="K31" s="61">
        <f t="shared" si="0"/>
        <v>1539603.6</v>
      </c>
      <c r="L31" s="61">
        <f t="shared" si="0"/>
        <v>3739</v>
      </c>
      <c r="M31" s="61">
        <f t="shared" si="0"/>
        <v>2592688.4</v>
      </c>
      <c r="N31" s="61">
        <f t="shared" si="0"/>
        <v>740</v>
      </c>
      <c r="O31" s="61">
        <f t="shared" si="0"/>
        <v>2121496.1</v>
      </c>
      <c r="P31" s="61">
        <f t="shared" si="0"/>
        <v>611126.70000000007</v>
      </c>
      <c r="Q31" s="61">
        <f t="shared" si="0"/>
        <v>137047</v>
      </c>
      <c r="R31" s="61">
        <f t="shared" si="0"/>
        <v>84019.200000000012</v>
      </c>
      <c r="S31" s="61">
        <f t="shared" si="0"/>
        <v>175037.5</v>
      </c>
      <c r="T31" s="61">
        <f t="shared" si="0"/>
        <v>5580680.7000000002</v>
      </c>
      <c r="U31" s="46">
        <f t="shared" si="0"/>
        <v>1810680.1</v>
      </c>
      <c r="V31" s="47">
        <f t="shared" si="0"/>
        <v>26892.6</v>
      </c>
      <c r="W31" s="61">
        <f t="shared" si="0"/>
        <v>1411</v>
      </c>
      <c r="X31" s="47">
        <f t="shared" si="0"/>
        <v>2198242.0999999996</v>
      </c>
      <c r="Y31" s="47">
        <f t="shared" si="0"/>
        <v>1847652.5000000002</v>
      </c>
      <c r="Z31" s="47">
        <f t="shared" si="0"/>
        <v>2169276.7000000002</v>
      </c>
      <c r="AA31" s="48">
        <f t="shared" si="0"/>
        <v>2029465.7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7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8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K7:K8"/>
    <mergeCell ref="L7:L8"/>
    <mergeCell ref="N7:N8"/>
    <mergeCell ref="AA6:AA8"/>
    <mergeCell ref="V6:V8"/>
    <mergeCell ref="U6:U8"/>
    <mergeCell ref="Z6:Z8"/>
    <mergeCell ref="W6:W8"/>
    <mergeCell ref="X6:X8"/>
    <mergeCell ref="Y6:Y8"/>
    <mergeCell ref="C6:C8"/>
    <mergeCell ref="T6:T8"/>
    <mergeCell ref="P6:P8"/>
    <mergeCell ref="F6:F8"/>
    <mergeCell ref="E6:E8"/>
    <mergeCell ref="D6:D8"/>
    <mergeCell ref="I6:I8"/>
    <mergeCell ref="M6:M8"/>
    <mergeCell ref="O7:O8"/>
    <mergeCell ref="Q7:Q8"/>
    <mergeCell ref="R7:R8"/>
    <mergeCell ref="S7:S8"/>
  </mergeCells>
  <pageMargins left="0.7" right="0.7" top="0.75" bottom="0.75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8"/>
  <sheetViews>
    <sheetView topLeftCell="X13" workbookViewId="0">
      <selection activeCell="AB15" sqref="AB15:AC25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92" customFormat="1" ht="26.25" customHeight="1" x14ac:dyDescent="0.45">
      <c r="A4" s="283" t="s">
        <v>167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62"/>
      <c r="AA4" s="63" t="s">
        <v>17</v>
      </c>
      <c r="AB4" s="91"/>
    </row>
    <row r="5" spans="1:33" s="64" customFormat="1" ht="18" thickBot="1" x14ac:dyDescent="0.45">
      <c r="B5" s="65" t="s">
        <v>225</v>
      </c>
      <c r="C5" s="66"/>
      <c r="U5" s="67"/>
      <c r="AA5" s="68" t="s">
        <v>19</v>
      </c>
      <c r="AB5" s="93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69" t="s">
        <v>48</v>
      </c>
      <c r="B10" s="70" t="s">
        <v>116</v>
      </c>
      <c r="C10" s="71">
        <v>100</v>
      </c>
      <c r="D10" s="72">
        <v>5745267</v>
      </c>
      <c r="E10" s="72">
        <v>5358604</v>
      </c>
      <c r="F10" s="72">
        <v>620021</v>
      </c>
      <c r="G10" s="72">
        <v>406414</v>
      </c>
      <c r="H10" s="72">
        <v>1274</v>
      </c>
      <c r="I10" s="72">
        <v>3871191</v>
      </c>
      <c r="J10" s="72">
        <v>4411800</v>
      </c>
      <c r="K10" s="72">
        <v>-893680</v>
      </c>
      <c r="L10" s="72">
        <v>4467</v>
      </c>
      <c r="M10" s="72">
        <v>1465613</v>
      </c>
      <c r="N10" s="72">
        <v>239921</v>
      </c>
      <c r="O10" s="72">
        <v>1085515</v>
      </c>
      <c r="P10" s="72">
        <v>1028484</v>
      </c>
      <c r="Q10" s="72">
        <v>562021</v>
      </c>
      <c r="R10" s="72">
        <v>101338</v>
      </c>
      <c r="S10" s="72">
        <v>216951</v>
      </c>
      <c r="T10" s="72">
        <v>6365288</v>
      </c>
      <c r="U10" s="72">
        <f>+'[13]1'!C15</f>
        <v>1169051</v>
      </c>
      <c r="V10" s="29">
        <f>'[14]1'!C77</f>
        <v>-34602</v>
      </c>
      <c r="W10" s="72">
        <v>588</v>
      </c>
      <c r="X10" s="29">
        <f>'[14]1'!C14</f>
        <v>1239143</v>
      </c>
      <c r="Y10" s="29">
        <f>'[14]1'!C15</f>
        <v>1169051</v>
      </c>
      <c r="Z10" s="29">
        <f>'[14]1'!C42</f>
        <v>1273745</v>
      </c>
      <c r="AA10" s="29">
        <f>'[14]1'!C43</f>
        <v>1156398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69" t="s">
        <v>49</v>
      </c>
      <c r="B11" s="70" t="s">
        <v>226</v>
      </c>
      <c r="C11" s="71">
        <v>100</v>
      </c>
      <c r="D11" s="72">
        <v>830353</v>
      </c>
      <c r="E11" s="72">
        <v>791822</v>
      </c>
      <c r="F11" s="72">
        <v>113696</v>
      </c>
      <c r="G11" s="72">
        <v>63775</v>
      </c>
      <c r="H11" s="72">
        <v>2647</v>
      </c>
      <c r="I11" s="72">
        <v>287652</v>
      </c>
      <c r="J11" s="72">
        <v>288922</v>
      </c>
      <c r="K11" s="72">
        <v>-38563</v>
      </c>
      <c r="L11" s="72">
        <v>0</v>
      </c>
      <c r="M11" s="72">
        <v>557585</v>
      </c>
      <c r="N11" s="72">
        <v>49861</v>
      </c>
      <c r="O11" s="72">
        <v>473116</v>
      </c>
      <c r="P11" s="72">
        <v>98812</v>
      </c>
      <c r="Q11" s="72">
        <v>23422</v>
      </c>
      <c r="R11" s="72">
        <v>10947</v>
      </c>
      <c r="S11" s="72">
        <f>28524+1714</f>
        <v>30238</v>
      </c>
      <c r="T11" s="72">
        <v>944049</v>
      </c>
      <c r="U11" s="72">
        <v>288968</v>
      </c>
      <c r="V11" s="29">
        <f>'[14]2'!C77</f>
        <v>-32492</v>
      </c>
      <c r="W11" s="72">
        <v>220</v>
      </c>
      <c r="X11" s="29">
        <f>'[14]2'!C14</f>
        <v>308564</v>
      </c>
      <c r="Y11" s="29">
        <f>'[14]2'!C15</f>
        <v>288968</v>
      </c>
      <c r="Z11" s="29">
        <f>'[14]2'!C42</f>
        <v>341056</v>
      </c>
      <c r="AA11" s="29">
        <f>'[14]2'!C43</f>
        <v>263802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69" t="s">
        <v>50</v>
      </c>
      <c r="B12" s="70" t="s">
        <v>227</v>
      </c>
      <c r="C12" s="71">
        <v>100</v>
      </c>
      <c r="D12" s="72">
        <v>101420.8</v>
      </c>
      <c r="E12" s="72">
        <v>101420.8</v>
      </c>
      <c r="F12" s="72">
        <v>29113.9</v>
      </c>
      <c r="G12" s="72">
        <v>17575.400000000001</v>
      </c>
      <c r="H12" s="72">
        <v>2073.8000000000002</v>
      </c>
      <c r="I12" s="72">
        <v>104914.3</v>
      </c>
      <c r="J12" s="72">
        <v>28000</v>
      </c>
      <c r="K12" s="72">
        <v>5494.5</v>
      </c>
      <c r="L12" s="72">
        <v>0</v>
      </c>
      <c r="M12" s="72">
        <v>5254.3</v>
      </c>
      <c r="N12" s="72">
        <v>0</v>
      </c>
      <c r="O12" s="72">
        <v>5254.3</v>
      </c>
      <c r="P12" s="72">
        <v>20366.099999999999</v>
      </c>
      <c r="Q12" s="72">
        <v>2170.4</v>
      </c>
      <c r="R12" s="72">
        <v>4662.2</v>
      </c>
      <c r="S12" s="72">
        <v>10117.5</v>
      </c>
      <c r="T12" s="72">
        <v>130534.7</v>
      </c>
      <c r="U12" s="72">
        <v>97931.8</v>
      </c>
      <c r="V12" s="29">
        <f>'[14]3'!C77</f>
        <v>379.5</v>
      </c>
      <c r="W12" s="72">
        <v>74</v>
      </c>
      <c r="X12" s="29">
        <f>'[14]3'!C14</f>
        <v>101745.8</v>
      </c>
      <c r="Y12" s="29">
        <f>'[14]3'!C15</f>
        <v>97931.8</v>
      </c>
      <c r="Z12" s="29">
        <f>'[14]3'!C42</f>
        <v>101282.90000000001</v>
      </c>
      <c r="AA12" s="29">
        <f>'[14]3'!C43</f>
        <v>97468.900000000009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69" t="s">
        <v>51</v>
      </c>
      <c r="B13" s="70" t="s">
        <v>228</v>
      </c>
      <c r="C13" s="71">
        <v>100</v>
      </c>
      <c r="D13" s="72">
        <v>19274</v>
      </c>
      <c r="E13" s="72">
        <v>19274</v>
      </c>
      <c r="F13" s="72">
        <v>19427</v>
      </c>
      <c r="G13" s="72">
        <v>13965</v>
      </c>
      <c r="H13" s="72">
        <v>34</v>
      </c>
      <c r="I13" s="72">
        <v>16831</v>
      </c>
      <c r="J13" s="72">
        <v>5700</v>
      </c>
      <c r="K13" s="72">
        <v>11131</v>
      </c>
      <c r="L13" s="72">
        <v>0</v>
      </c>
      <c r="M13" s="72">
        <v>2526</v>
      </c>
      <c r="N13" s="72">
        <v>2526</v>
      </c>
      <c r="O13" s="72">
        <v>0</v>
      </c>
      <c r="P13" s="72">
        <v>19344</v>
      </c>
      <c r="Q13" s="72">
        <v>9300</v>
      </c>
      <c r="R13" s="72">
        <v>203</v>
      </c>
      <c r="S13" s="72">
        <v>6222</v>
      </c>
      <c r="T13" s="72">
        <v>38701</v>
      </c>
      <c r="U13" s="72">
        <v>92812.9</v>
      </c>
      <c r="V13" s="29">
        <f>'[14]4'!C77</f>
        <v>924.3</v>
      </c>
      <c r="W13" s="72">
        <v>62</v>
      </c>
      <c r="X13" s="29">
        <f>'[14]4'!C14</f>
        <v>92812.9</v>
      </c>
      <c r="Y13" s="29">
        <f>'[14]4'!C15</f>
        <v>61807.9</v>
      </c>
      <c r="Z13" s="29">
        <f>'[14]4'!C42</f>
        <v>91685.6</v>
      </c>
      <c r="AA13" s="29">
        <f>'[14]4'!C43</f>
        <v>91685.6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69" t="s">
        <v>52</v>
      </c>
      <c r="B14" s="70" t="s">
        <v>229</v>
      </c>
      <c r="C14" s="71">
        <v>100</v>
      </c>
      <c r="D14" s="72">
        <v>299940</v>
      </c>
      <c r="E14" s="72">
        <v>190736</v>
      </c>
      <c r="F14" s="72">
        <v>54537</v>
      </c>
      <c r="G14" s="72">
        <v>28721</v>
      </c>
      <c r="H14" s="72">
        <v>276</v>
      </c>
      <c r="I14" s="72">
        <v>245786</v>
      </c>
      <c r="J14" s="72">
        <v>226000</v>
      </c>
      <c r="K14" s="72">
        <v>19403</v>
      </c>
      <c r="L14" s="72">
        <v>383</v>
      </c>
      <c r="M14" s="72">
        <v>44981</v>
      </c>
      <c r="N14" s="72"/>
      <c r="O14" s="72">
        <v>44981</v>
      </c>
      <c r="P14" s="72">
        <v>63710</v>
      </c>
      <c r="Q14" s="72">
        <v>9579</v>
      </c>
      <c r="R14" s="72">
        <v>7391</v>
      </c>
      <c r="S14" s="72">
        <v>14618</v>
      </c>
      <c r="T14" s="72">
        <v>354477</v>
      </c>
      <c r="U14" s="72">
        <v>113245</v>
      </c>
      <c r="V14" s="29">
        <f>'[14]5'!C77</f>
        <v>3727</v>
      </c>
      <c r="W14" s="72">
        <v>122</v>
      </c>
      <c r="X14" s="29">
        <f>'[14]5'!C14</f>
        <v>171850</v>
      </c>
      <c r="Y14" s="29">
        <f>'[14]5'!C15</f>
        <v>113245</v>
      </c>
      <c r="Z14" s="29">
        <f>'[14]5'!C42</f>
        <v>168123</v>
      </c>
      <c r="AA14" s="29">
        <f>'[14]5'!C43</f>
        <v>159809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69" t="s">
        <v>53</v>
      </c>
      <c r="B15" s="70" t="s">
        <v>230</v>
      </c>
      <c r="C15" s="71">
        <v>100</v>
      </c>
      <c r="D15" s="72">
        <v>207613</v>
      </c>
      <c r="E15" s="72">
        <v>207613</v>
      </c>
      <c r="F15" s="72">
        <v>17386</v>
      </c>
      <c r="G15" s="72">
        <v>6333</v>
      </c>
      <c r="H15" s="72">
        <v>1168</v>
      </c>
      <c r="I15" s="72">
        <v>216181</v>
      </c>
      <c r="J15" s="72">
        <v>5400</v>
      </c>
      <c r="K15" s="72">
        <v>9197</v>
      </c>
      <c r="L15" s="72">
        <v>0</v>
      </c>
      <c r="M15" s="72">
        <v>0</v>
      </c>
      <c r="N15" s="72">
        <v>0</v>
      </c>
      <c r="O15" s="72">
        <v>49014</v>
      </c>
      <c r="P15" s="72">
        <v>8818</v>
      </c>
      <c r="Q15" s="72">
        <v>1805</v>
      </c>
      <c r="R15" s="72">
        <v>0</v>
      </c>
      <c r="S15" s="72">
        <v>3498</v>
      </c>
      <c r="T15" s="72">
        <v>224999</v>
      </c>
      <c r="U15" s="72">
        <v>83172</v>
      </c>
      <c r="V15" s="29">
        <f>'[14]6'!C77</f>
        <v>2.4</v>
      </c>
      <c r="W15" s="72">
        <v>91</v>
      </c>
      <c r="X15" s="29">
        <f>'[14]6'!C14</f>
        <v>132190</v>
      </c>
      <c r="Y15" s="29">
        <f>'[14]6'!C15</f>
        <v>83172</v>
      </c>
      <c r="Z15" s="29">
        <f>'[14]6'!C42</f>
        <v>132187</v>
      </c>
      <c r="AA15" s="29">
        <f>'[14]6'!C43</f>
        <v>132187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69" t="s">
        <v>54</v>
      </c>
      <c r="B16" s="70" t="s">
        <v>231</v>
      </c>
      <c r="C16" s="71">
        <v>100</v>
      </c>
      <c r="D16" s="72">
        <v>97256.9</v>
      </c>
      <c r="E16" s="72">
        <v>97105.1</v>
      </c>
      <c r="F16" s="72">
        <v>45115.8</v>
      </c>
      <c r="G16" s="72">
        <v>30506</v>
      </c>
      <c r="H16" s="72">
        <v>1626</v>
      </c>
      <c r="I16" s="72">
        <v>78803.3</v>
      </c>
      <c r="J16" s="72">
        <v>24000</v>
      </c>
      <c r="K16" s="72">
        <v>4020.9</v>
      </c>
      <c r="L16" s="72">
        <v>0</v>
      </c>
      <c r="M16" s="72">
        <v>35065.4</v>
      </c>
      <c r="N16" s="72">
        <v>0</v>
      </c>
      <c r="O16" s="72">
        <v>34729.9</v>
      </c>
      <c r="P16" s="72">
        <v>28504</v>
      </c>
      <c r="Q16" s="72">
        <v>1619</v>
      </c>
      <c r="R16" s="72">
        <v>4369.7</v>
      </c>
      <c r="S16" s="72">
        <v>12261.6</v>
      </c>
      <c r="T16" s="72">
        <v>142372.70000000001</v>
      </c>
      <c r="U16" s="72">
        <v>121753.9</v>
      </c>
      <c r="V16" s="29">
        <f>'[14]7'!C77</f>
        <v>51.2</v>
      </c>
      <c r="W16" s="72">
        <v>96</v>
      </c>
      <c r="X16" s="29">
        <f>'[14]7'!C14</f>
        <v>201252.2</v>
      </c>
      <c r="Y16" s="29">
        <f>'[14]7'!C15</f>
        <v>121753.90000000001</v>
      </c>
      <c r="Z16" s="29">
        <f>'[14]7'!C42</f>
        <v>201189.80000000002</v>
      </c>
      <c r="AA16" s="29">
        <f>'[14]7'!C43</f>
        <v>120458.30000000002</v>
      </c>
      <c r="AB16" s="30"/>
      <c r="AC16" s="31"/>
      <c r="AD16" s="31"/>
      <c r="AE16" s="31"/>
      <c r="AF16" s="31"/>
      <c r="AG16" s="4"/>
    </row>
    <row r="17" spans="1:32" ht="57" customHeight="1" x14ac:dyDescent="0.4">
      <c r="A17" s="69" t="s">
        <v>56</v>
      </c>
      <c r="B17" s="70" t="s">
        <v>168</v>
      </c>
      <c r="C17" s="71">
        <v>100</v>
      </c>
      <c r="D17" s="72">
        <v>71375</v>
      </c>
      <c r="E17" s="72">
        <v>71112</v>
      </c>
      <c r="F17" s="72">
        <v>43833</v>
      </c>
      <c r="G17" s="72">
        <v>33020</v>
      </c>
      <c r="H17" s="72">
        <v>1456</v>
      </c>
      <c r="I17" s="72">
        <v>47813</v>
      </c>
      <c r="J17" s="72">
        <v>38000</v>
      </c>
      <c r="K17" s="72">
        <v>9813</v>
      </c>
      <c r="L17" s="72">
        <v>0</v>
      </c>
      <c r="M17" s="72">
        <v>28854</v>
      </c>
      <c r="N17" s="72">
        <v>0</v>
      </c>
      <c r="O17" s="72">
        <v>28854</v>
      </c>
      <c r="P17" s="72">
        <v>38541</v>
      </c>
      <c r="Q17" s="72">
        <v>16488</v>
      </c>
      <c r="R17" s="72">
        <v>3809</v>
      </c>
      <c r="S17" s="72">
        <v>11301</v>
      </c>
      <c r="T17" s="72">
        <v>115208</v>
      </c>
      <c r="U17" s="72">
        <f>'[15]9'!C14+'[15]9'!C22</f>
        <v>215187.3</v>
      </c>
      <c r="V17" s="29">
        <f>'[14]8'!C77</f>
        <v>49.700000000011642</v>
      </c>
      <c r="W17" s="72">
        <v>94</v>
      </c>
      <c r="X17" s="29">
        <f>'[14]8'!C14</f>
        <v>215168.5</v>
      </c>
      <c r="Y17" s="29">
        <f>'[14]8'!C15</f>
        <v>140456.5</v>
      </c>
      <c r="Z17" s="29">
        <f>'[14]8'!C42</f>
        <v>215118.8</v>
      </c>
      <c r="AA17" s="29">
        <f>'[14]8'!C43</f>
        <v>140229</v>
      </c>
      <c r="AB17" s="30"/>
      <c r="AC17" s="31"/>
      <c r="AD17" s="31"/>
      <c r="AE17" s="31"/>
      <c r="AF17" s="31"/>
    </row>
    <row r="18" spans="1:32" ht="57" customHeight="1" x14ac:dyDescent="0.4">
      <c r="A18" s="69" t="s">
        <v>57</v>
      </c>
      <c r="B18" s="70" t="s">
        <v>232</v>
      </c>
      <c r="C18" s="71">
        <v>100</v>
      </c>
      <c r="D18" s="72">
        <v>18629</v>
      </c>
      <c r="E18" s="72">
        <v>18629</v>
      </c>
      <c r="F18" s="72">
        <v>32204</v>
      </c>
      <c r="G18" s="72">
        <v>21571</v>
      </c>
      <c r="H18" s="72">
        <v>500</v>
      </c>
      <c r="I18" s="72">
        <v>12000</v>
      </c>
      <c r="J18" s="72">
        <v>13480</v>
      </c>
      <c r="K18" s="72">
        <v>-1480</v>
      </c>
      <c r="L18" s="72">
        <v>0</v>
      </c>
      <c r="M18" s="72">
        <v>5694</v>
      </c>
      <c r="N18" s="72">
        <v>0</v>
      </c>
      <c r="O18" s="72">
        <v>5694</v>
      </c>
      <c r="P18" s="72">
        <v>33139</v>
      </c>
      <c r="Q18" s="72">
        <v>6187</v>
      </c>
      <c r="R18" s="72">
        <v>2922</v>
      </c>
      <c r="S18" s="72">
        <v>7678</v>
      </c>
      <c r="T18" s="72">
        <v>50833</v>
      </c>
      <c r="U18" s="72">
        <v>91462</v>
      </c>
      <c r="V18" s="29">
        <f>'[14]9'!C77</f>
        <v>-5276</v>
      </c>
      <c r="W18" s="72">
        <v>84</v>
      </c>
      <c r="X18" s="29">
        <f>'[14]9'!C14</f>
        <v>153181</v>
      </c>
      <c r="Y18" s="29">
        <f>'[14]9'!C15</f>
        <v>91462</v>
      </c>
      <c r="Z18" s="29">
        <f>'[14]9'!C42</f>
        <v>158457</v>
      </c>
      <c r="AA18" s="29">
        <f>'[14]9'!C43</f>
        <v>130148</v>
      </c>
      <c r="AB18" s="30"/>
      <c r="AC18" s="31"/>
      <c r="AD18" s="31"/>
      <c r="AE18" s="31"/>
      <c r="AF18" s="31"/>
    </row>
    <row r="19" spans="1:32" ht="57" customHeight="1" x14ac:dyDescent="0.4">
      <c r="A19" s="69" t="s">
        <v>58</v>
      </c>
      <c r="B19" s="70" t="s">
        <v>233</v>
      </c>
      <c r="C19" s="71">
        <v>100</v>
      </c>
      <c r="D19" s="72">
        <v>285884</v>
      </c>
      <c r="E19" s="72">
        <v>285324</v>
      </c>
      <c r="F19" s="72">
        <v>22564.5</v>
      </c>
      <c r="G19" s="72">
        <v>16994.900000000001</v>
      </c>
      <c r="H19" s="72">
        <v>199.6</v>
      </c>
      <c r="I19" s="72">
        <v>84485.6</v>
      </c>
      <c r="J19" s="72">
        <v>97082</v>
      </c>
      <c r="K19" s="72">
        <v>-12596.4</v>
      </c>
      <c r="L19" s="72">
        <v>0</v>
      </c>
      <c r="M19" s="72">
        <v>207059</v>
      </c>
      <c r="N19" s="72">
        <v>0</v>
      </c>
      <c r="O19" s="72">
        <v>207059</v>
      </c>
      <c r="P19" s="72">
        <v>16903.900000000001</v>
      </c>
      <c r="Q19" s="72">
        <v>2958</v>
      </c>
      <c r="R19" s="72">
        <v>3314.3</v>
      </c>
      <c r="S19" s="72">
        <v>9087.5</v>
      </c>
      <c r="T19" s="72">
        <v>308448.5</v>
      </c>
      <c r="U19" s="72">
        <v>109885.5</v>
      </c>
      <c r="V19" s="29">
        <f>'[14]10'!C77</f>
        <v>-14934.5</v>
      </c>
      <c r="W19" s="72">
        <v>105</v>
      </c>
      <c r="X19" s="29">
        <f>'[14]10'!C14</f>
        <v>109885.5</v>
      </c>
      <c r="Y19" s="29">
        <f>'[14]10'!C15</f>
        <v>109885.5</v>
      </c>
      <c r="Z19" s="29">
        <f>'[14]10'!C42</f>
        <v>124820</v>
      </c>
      <c r="AA19" s="29">
        <f>'[14]10'!C43</f>
        <v>124820</v>
      </c>
      <c r="AB19" s="30"/>
      <c r="AC19" s="31"/>
      <c r="AD19" s="31"/>
      <c r="AE19" s="31"/>
      <c r="AF19" s="31"/>
    </row>
    <row r="20" spans="1:32" ht="57" customHeight="1" x14ac:dyDescent="0.4">
      <c r="A20" s="69" t="s">
        <v>59</v>
      </c>
      <c r="B20" s="74" t="s">
        <v>234</v>
      </c>
      <c r="C20" s="71">
        <v>100</v>
      </c>
      <c r="D20" s="72">
        <v>107667</v>
      </c>
      <c r="E20" s="72">
        <v>107667</v>
      </c>
      <c r="F20" s="72">
        <v>41273</v>
      </c>
      <c r="G20" s="72">
        <v>39971</v>
      </c>
      <c r="H20" s="72">
        <v>1302</v>
      </c>
      <c r="I20" s="72">
        <v>110285</v>
      </c>
      <c r="J20" s="72">
        <v>42080</v>
      </c>
      <c r="K20" s="72">
        <v>1828</v>
      </c>
      <c r="L20" s="72">
        <v>66377</v>
      </c>
      <c r="M20" s="72">
        <v>20192</v>
      </c>
      <c r="N20" s="72">
        <v>0</v>
      </c>
      <c r="O20" s="72">
        <v>20192</v>
      </c>
      <c r="P20" s="72">
        <v>18463</v>
      </c>
      <c r="Q20" s="72">
        <v>5633</v>
      </c>
      <c r="R20" s="72">
        <v>3255</v>
      </c>
      <c r="S20" s="72">
        <v>9575</v>
      </c>
      <c r="T20" s="72">
        <v>148940</v>
      </c>
      <c r="U20" s="72">
        <v>118494</v>
      </c>
      <c r="V20" s="29">
        <f>'[14]11'!C77</f>
        <v>69</v>
      </c>
      <c r="W20" s="72">
        <v>102</v>
      </c>
      <c r="X20" s="29">
        <f>'[14]11'!C14</f>
        <v>148331</v>
      </c>
      <c r="Y20" s="29">
        <f>'[14]11'!C15</f>
        <v>118494</v>
      </c>
      <c r="Z20" s="29">
        <f>'[14]11'!C42</f>
        <v>148246</v>
      </c>
      <c r="AA20" s="29">
        <f>'[14]11'!C43</f>
        <v>118483</v>
      </c>
      <c r="AB20" s="30"/>
      <c r="AC20" s="31"/>
      <c r="AD20" s="31"/>
      <c r="AE20" s="31"/>
      <c r="AF20" s="31"/>
    </row>
    <row r="21" spans="1:32" ht="57" customHeight="1" x14ac:dyDescent="0.4">
      <c r="A21" s="69" t="s">
        <v>60</v>
      </c>
      <c r="B21" s="74" t="s">
        <v>235</v>
      </c>
      <c r="C21" s="71">
        <v>100</v>
      </c>
      <c r="D21" s="72">
        <v>103298.5</v>
      </c>
      <c r="E21" s="72">
        <v>103298.5</v>
      </c>
      <c r="F21" s="72">
        <v>24374.9</v>
      </c>
      <c r="G21" s="72">
        <v>16106.7</v>
      </c>
      <c r="H21" s="72">
        <v>43.3</v>
      </c>
      <c r="I21" s="72">
        <f>J21+K21</f>
        <v>23102.9</v>
      </c>
      <c r="J21" s="72">
        <v>16760</v>
      </c>
      <c r="K21" s="72">
        <v>6342.9</v>
      </c>
      <c r="L21" s="72">
        <v>0</v>
      </c>
      <c r="M21" s="72">
        <v>85623.7</v>
      </c>
      <c r="N21" s="72">
        <v>0</v>
      </c>
      <c r="O21" s="72">
        <v>85623.7</v>
      </c>
      <c r="P21" s="72">
        <v>18946.8</v>
      </c>
      <c r="Q21" s="72">
        <v>2763.5</v>
      </c>
      <c r="R21" s="72">
        <v>3057</v>
      </c>
      <c r="S21" s="72">
        <v>7754.8</v>
      </c>
      <c r="T21" s="72">
        <v>127673.4</v>
      </c>
      <c r="U21" s="72">
        <v>75322.600000000006</v>
      </c>
      <c r="V21" s="29">
        <f>'[14]12'!C77</f>
        <v>-928.49999999998545</v>
      </c>
      <c r="W21" s="72">
        <v>88</v>
      </c>
      <c r="X21" s="29">
        <f>'[14]12'!C14</f>
        <v>114325.3</v>
      </c>
      <c r="Y21" s="29">
        <f>'[14]12'!C15</f>
        <v>75322.600000000006</v>
      </c>
      <c r="Z21" s="29">
        <f>'[14]12'!C42</f>
        <v>115253.79999999999</v>
      </c>
      <c r="AA21" s="29">
        <f>'[14]12'!C43</f>
        <v>76251.099999999991</v>
      </c>
      <c r="AB21" s="30"/>
      <c r="AC21" s="31"/>
      <c r="AD21" s="31"/>
      <c r="AE21" s="31"/>
      <c r="AF21" s="31"/>
    </row>
    <row r="22" spans="1:32" ht="57" customHeight="1" x14ac:dyDescent="0.4">
      <c r="A22" s="69" t="s">
        <v>61</v>
      </c>
      <c r="B22" s="74" t="s">
        <v>236</v>
      </c>
      <c r="C22" s="71">
        <v>100</v>
      </c>
      <c r="D22" s="72">
        <v>207616.4</v>
      </c>
      <c r="E22" s="72">
        <v>207616.4</v>
      </c>
      <c r="F22" s="72">
        <v>64472.6</v>
      </c>
      <c r="G22" s="72">
        <v>44208.6</v>
      </c>
      <c r="H22" s="72">
        <v>928.5</v>
      </c>
      <c r="I22" s="72">
        <v>78074.600000000006</v>
      </c>
      <c r="J22" s="72">
        <v>40467</v>
      </c>
      <c r="K22" s="72">
        <v>3760.2</v>
      </c>
      <c r="L22" s="72">
        <v>0</v>
      </c>
      <c r="M22" s="72">
        <v>128659.3</v>
      </c>
      <c r="N22" s="72">
        <v>2687</v>
      </c>
      <c r="O22" s="72">
        <v>125972.3</v>
      </c>
      <c r="P22" s="72">
        <v>65355.1</v>
      </c>
      <c r="Q22" s="72">
        <v>10737.3</v>
      </c>
      <c r="R22" s="72">
        <v>7241.5</v>
      </c>
      <c r="S22" s="72">
        <v>24465</v>
      </c>
      <c r="T22" s="72">
        <v>272089</v>
      </c>
      <c r="U22" s="72">
        <v>198889.3</v>
      </c>
      <c r="V22" s="29">
        <f>'[14]13'!C77</f>
        <v>594.70000000000005</v>
      </c>
      <c r="W22" s="72">
        <v>138</v>
      </c>
      <c r="X22" s="29">
        <f>'[14]13'!C14</f>
        <v>249696.50000000003</v>
      </c>
      <c r="Y22" s="29">
        <f>'[14]13'!C15</f>
        <v>198889.30000000002</v>
      </c>
      <c r="Z22" s="29">
        <f>'[14]13'!C42</f>
        <v>248971.27999999997</v>
      </c>
      <c r="AA22" s="29">
        <f>'[14]13'!C43</f>
        <v>198650.47999999998</v>
      </c>
      <c r="AB22" s="30"/>
      <c r="AC22" s="31"/>
      <c r="AD22" s="31"/>
      <c r="AE22" s="31"/>
      <c r="AF22" s="31"/>
    </row>
    <row r="23" spans="1:32" ht="57" customHeight="1" x14ac:dyDescent="0.4">
      <c r="A23" s="69" t="s">
        <v>62</v>
      </c>
      <c r="B23" s="74" t="s">
        <v>237</v>
      </c>
      <c r="C23" s="71">
        <v>100</v>
      </c>
      <c r="D23" s="72">
        <v>45786.5</v>
      </c>
      <c r="E23" s="72">
        <v>45736.5</v>
      </c>
      <c r="F23" s="72" t="s">
        <v>238</v>
      </c>
      <c r="G23" s="72">
        <v>15456.8</v>
      </c>
      <c r="H23" s="72" t="s">
        <v>239</v>
      </c>
      <c r="I23" s="72" t="s">
        <v>240</v>
      </c>
      <c r="J23" s="72" t="s">
        <v>241</v>
      </c>
      <c r="K23" s="72">
        <v>-5733.5</v>
      </c>
      <c r="L23" s="72">
        <v>0</v>
      </c>
      <c r="M23" s="72" t="s">
        <v>242</v>
      </c>
      <c r="N23" s="72">
        <v>0</v>
      </c>
      <c r="O23" s="72" t="s">
        <v>242</v>
      </c>
      <c r="P23" s="72" t="s">
        <v>243</v>
      </c>
      <c r="Q23" s="72" t="s">
        <v>244</v>
      </c>
      <c r="R23" s="72" t="s">
        <v>245</v>
      </c>
      <c r="S23" s="72" t="s">
        <v>246</v>
      </c>
      <c r="T23" s="72">
        <v>64583.6</v>
      </c>
      <c r="U23" s="72">
        <v>75670.100000000006</v>
      </c>
      <c r="V23" s="29">
        <f>'[14]14'!C77</f>
        <v>-7135.4000000000087</v>
      </c>
      <c r="W23" s="72">
        <v>63</v>
      </c>
      <c r="X23" s="29">
        <f>'[14]14'!C14</f>
        <v>77672.999999999985</v>
      </c>
      <c r="Y23" s="29">
        <f>'[14]14'!C15</f>
        <v>75670.099999999991</v>
      </c>
      <c r="Z23" s="29">
        <f>'[14]14'!C42</f>
        <v>84808.299999999988</v>
      </c>
      <c r="AA23" s="29">
        <f>'[14]14'!C43</f>
        <v>82805.399999999994</v>
      </c>
      <c r="AB23" s="30"/>
      <c r="AC23" s="31"/>
      <c r="AD23" s="31"/>
      <c r="AE23" s="31"/>
      <c r="AF23" s="31"/>
    </row>
    <row r="24" spans="1:32" ht="57" customHeight="1" thickBot="1" x14ac:dyDescent="0.45">
      <c r="A24" s="69" t="s">
        <v>63</v>
      </c>
      <c r="B24" s="74" t="s">
        <v>247</v>
      </c>
      <c r="C24" s="71">
        <v>100</v>
      </c>
      <c r="D24" s="72">
        <v>123252</v>
      </c>
      <c r="E24" s="72">
        <v>123252</v>
      </c>
      <c r="F24" s="72">
        <v>16741.5</v>
      </c>
      <c r="G24" s="72">
        <v>7363.6</v>
      </c>
      <c r="H24" s="72">
        <v>2741.8</v>
      </c>
      <c r="I24" s="72">
        <v>102310</v>
      </c>
      <c r="J24" s="72">
        <v>101311</v>
      </c>
      <c r="K24" s="72">
        <v>999</v>
      </c>
      <c r="L24" s="72">
        <v>0</v>
      </c>
      <c r="M24" s="72">
        <v>32125</v>
      </c>
      <c r="N24" s="72">
        <v>0</v>
      </c>
      <c r="O24" s="72">
        <v>32125</v>
      </c>
      <c r="P24" s="72">
        <v>5558.5</v>
      </c>
      <c r="Q24" s="72">
        <v>600.1</v>
      </c>
      <c r="R24" s="72">
        <v>1097</v>
      </c>
      <c r="S24" s="72">
        <v>3718.4</v>
      </c>
      <c r="T24" s="72">
        <v>139993.5</v>
      </c>
      <c r="U24" s="72">
        <v>36578.5</v>
      </c>
      <c r="V24" s="29">
        <f>'[14]15'!C77</f>
        <v>41.7</v>
      </c>
      <c r="W24" s="72">
        <v>43</v>
      </c>
      <c r="X24" s="29">
        <f>'[14]15'!C14</f>
        <v>36646.9</v>
      </c>
      <c r="Y24" s="29">
        <f>'[14]15'!C15</f>
        <v>36578.5</v>
      </c>
      <c r="Z24" s="29">
        <f>'[14]15'!C42</f>
        <v>36414.9</v>
      </c>
      <c r="AA24" s="29">
        <f>'[14]15'!C43</f>
        <v>36414.9</v>
      </c>
      <c r="AB24" s="30"/>
      <c r="AC24" s="31"/>
      <c r="AD24" s="31"/>
      <c r="AE24" s="31"/>
      <c r="AF24" s="31"/>
    </row>
    <row r="25" spans="1:32" s="49" customFormat="1" ht="18" customHeight="1" thickBot="1" x14ac:dyDescent="0.45">
      <c r="A25" s="284"/>
      <c r="B25" s="285" t="s">
        <v>70</v>
      </c>
      <c r="C25" s="286"/>
      <c r="D25" s="287">
        <f t="shared" ref="D25:AA25" si="0">SUM(D10:D24)</f>
        <v>8264633.1000000006</v>
      </c>
      <c r="E25" s="287">
        <f t="shared" si="0"/>
        <v>7729210.2999999998</v>
      </c>
      <c r="F25" s="287">
        <f t="shared" si="0"/>
        <v>1144760.2000000002</v>
      </c>
      <c r="G25" s="287">
        <f t="shared" si="0"/>
        <v>761982</v>
      </c>
      <c r="H25" s="287">
        <f t="shared" si="0"/>
        <v>16270</v>
      </c>
      <c r="I25" s="287">
        <f t="shared" si="0"/>
        <v>5279429.6999999993</v>
      </c>
      <c r="J25" s="287">
        <f t="shared" si="0"/>
        <v>5339002</v>
      </c>
      <c r="K25" s="287">
        <f t="shared" si="0"/>
        <v>-880063.4</v>
      </c>
      <c r="L25" s="287">
        <f t="shared" si="0"/>
        <v>71227</v>
      </c>
      <c r="M25" s="287">
        <f t="shared" si="0"/>
        <v>2619231.7000000002</v>
      </c>
      <c r="N25" s="287">
        <f t="shared" si="0"/>
        <v>294995</v>
      </c>
      <c r="O25" s="287">
        <f t="shared" si="0"/>
        <v>2198130.1999999997</v>
      </c>
      <c r="P25" s="287">
        <f t="shared" si="0"/>
        <v>1464945.4000000001</v>
      </c>
      <c r="Q25" s="287">
        <f t="shared" si="0"/>
        <v>655283.30000000005</v>
      </c>
      <c r="R25" s="287">
        <f t="shared" si="0"/>
        <v>153606.69999999998</v>
      </c>
      <c r="S25" s="287">
        <f t="shared" si="0"/>
        <v>367485.8</v>
      </c>
      <c r="T25" s="287">
        <f t="shared" si="0"/>
        <v>9428190.4000000004</v>
      </c>
      <c r="U25" s="288">
        <f t="shared" si="0"/>
        <v>2888423.9</v>
      </c>
      <c r="V25" s="47">
        <f t="shared" si="0"/>
        <v>-89528.9</v>
      </c>
      <c r="W25" s="287">
        <f t="shared" si="0"/>
        <v>1970</v>
      </c>
      <c r="X25" s="47">
        <f t="shared" si="0"/>
        <v>3352465.5999999996</v>
      </c>
      <c r="Y25" s="47">
        <f t="shared" si="0"/>
        <v>2782688.0999999996</v>
      </c>
      <c r="Z25" s="47">
        <f t="shared" si="0"/>
        <v>3441359.379999999</v>
      </c>
      <c r="AA25" s="48">
        <f t="shared" si="0"/>
        <v>2929610.6799999997</v>
      </c>
    </row>
    <row r="26" spans="1:32" s="52" customFormat="1" ht="13.2" x14ac:dyDescent="0.3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1"/>
      <c r="V26" s="50"/>
      <c r="W26" s="50"/>
      <c r="X26" s="50"/>
      <c r="Y26" s="50"/>
      <c r="Z26" s="50"/>
      <c r="AA26" s="50"/>
      <c r="AB26" s="49"/>
      <c r="AC26" s="49"/>
      <c r="AD26" s="49"/>
      <c r="AE26" s="49"/>
    </row>
    <row r="27" spans="1:32" s="52" customFormat="1" ht="20.399999999999999" x14ac:dyDescent="0.45"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  <c r="U27" s="54"/>
      <c r="V27" s="53"/>
      <c r="W27" s="53"/>
      <c r="X27" s="53"/>
      <c r="Y27" s="53"/>
      <c r="Z27" s="53"/>
      <c r="AA27" s="53"/>
    </row>
    <row r="28" spans="1:32" s="52" customFormat="1" ht="20.399999999999999" x14ac:dyDescent="0.45"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  <c r="U28" s="54"/>
      <c r="V28" s="53"/>
      <c r="W28" s="53"/>
      <c r="X28" s="53"/>
      <c r="Y28" s="53"/>
      <c r="Z28" s="53"/>
      <c r="AA28" s="53"/>
    </row>
    <row r="29" spans="1:32" s="49" customFormat="1" ht="20.399999999999999" x14ac:dyDescent="0.45"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4"/>
      <c r="V29" s="53"/>
      <c r="W29" s="53"/>
      <c r="X29" s="53"/>
      <c r="Y29" s="53"/>
      <c r="Z29" s="53"/>
      <c r="AA29" s="53"/>
    </row>
    <row r="30" spans="1:32" s="52" customFormat="1" ht="20.399999999999999" x14ac:dyDescent="0.45">
      <c r="B30" s="55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4"/>
      <c r="V30" s="89"/>
      <c r="W30" s="53"/>
      <c r="X30" s="53"/>
      <c r="Y30" s="53"/>
      <c r="Z30" s="53"/>
      <c r="AA30" s="53"/>
    </row>
    <row r="31" spans="1:32" x14ac:dyDescent="0.4">
      <c r="V31" s="31"/>
    </row>
    <row r="32" spans="1:32" x14ac:dyDescent="0.4">
      <c r="V32" s="90"/>
    </row>
    <row r="35" spans="20:24" x14ac:dyDescent="0.4">
      <c r="T35" s="57"/>
      <c r="U35" s="58"/>
      <c r="V35" s="57"/>
      <c r="W35" s="57"/>
      <c r="X35" s="57"/>
    </row>
    <row r="36" spans="20:24" x14ac:dyDescent="0.4">
      <c r="T36" s="57"/>
      <c r="U36" s="58"/>
      <c r="V36" s="57"/>
      <c r="W36" s="57"/>
      <c r="X36" s="57"/>
    </row>
    <row r="37" spans="20:24" x14ac:dyDescent="0.4">
      <c r="T37" s="57"/>
      <c r="U37" s="58"/>
      <c r="V37" s="57"/>
      <c r="W37" s="57"/>
      <c r="X37" s="57"/>
    </row>
    <row r="38" spans="20:24" x14ac:dyDescent="0.4">
      <c r="T38" s="57"/>
      <c r="U38" s="58"/>
      <c r="V38" s="57"/>
      <c r="W38" s="57"/>
      <c r="X38" s="57"/>
    </row>
    <row r="39" spans="20:24" x14ac:dyDescent="0.4">
      <c r="T39" s="57"/>
      <c r="U39" s="58"/>
      <c r="V39" s="59"/>
      <c r="W39" s="57"/>
      <c r="X39" s="57"/>
    </row>
    <row r="40" spans="20:24" x14ac:dyDescent="0.4">
      <c r="T40" s="57"/>
      <c r="U40" s="58"/>
      <c r="V40" s="59"/>
      <c r="W40" s="57"/>
      <c r="X40" s="57"/>
    </row>
    <row r="41" spans="20:24" x14ac:dyDescent="0.4">
      <c r="T41" s="57"/>
      <c r="U41" s="58"/>
      <c r="V41" s="59"/>
      <c r="W41" s="57"/>
      <c r="X41" s="57"/>
    </row>
    <row r="42" spans="20:24" x14ac:dyDescent="0.4">
      <c r="T42" s="57"/>
      <c r="U42" s="58"/>
      <c r="V42" s="59"/>
      <c r="W42" s="57"/>
      <c r="X42" s="57"/>
    </row>
    <row r="43" spans="20:24" x14ac:dyDescent="0.4">
      <c r="T43" s="57"/>
      <c r="U43" s="58"/>
      <c r="V43" s="59"/>
      <c r="W43" s="57"/>
      <c r="X43" s="57"/>
    </row>
    <row r="44" spans="20:24" x14ac:dyDescent="0.4">
      <c r="T44" s="57"/>
      <c r="U44" s="58"/>
      <c r="V44" s="59"/>
      <c r="W44" s="57"/>
      <c r="X44" s="57"/>
    </row>
    <row r="45" spans="20:24" x14ac:dyDescent="0.4">
      <c r="T45" s="57"/>
      <c r="U45" s="58"/>
      <c r="V45" s="59"/>
      <c r="W45" s="57"/>
      <c r="X45" s="57"/>
    </row>
    <row r="46" spans="20:24" x14ac:dyDescent="0.4">
      <c r="T46" s="57"/>
      <c r="U46" s="58"/>
      <c r="V46" s="59"/>
      <c r="W46" s="57"/>
      <c r="X46" s="57"/>
    </row>
    <row r="47" spans="20:24" x14ac:dyDescent="0.4">
      <c r="T47" s="57"/>
      <c r="U47" s="58"/>
      <c r="V47" s="60"/>
      <c r="W47" s="57"/>
      <c r="X47" s="57"/>
    </row>
    <row r="48" spans="20:24" x14ac:dyDescent="0.4">
      <c r="T48" s="57"/>
      <c r="U48" s="58"/>
      <c r="V48" s="57"/>
      <c r="W48" s="57"/>
      <c r="X48" s="57"/>
    </row>
  </sheetData>
  <mergeCells count="35"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F6:F8"/>
    <mergeCell ref="C6:C8"/>
    <mergeCell ref="D6:D8"/>
    <mergeCell ref="O7:O8"/>
    <mergeCell ref="V6:V8"/>
    <mergeCell ref="I6:I8"/>
    <mergeCell ref="E6:E8"/>
    <mergeCell ref="K7:K8"/>
    <mergeCell ref="L7:L8"/>
    <mergeCell ref="N7:N8"/>
    <mergeCell ref="P6:P8"/>
    <mergeCell ref="M6:M8"/>
    <mergeCell ref="Q7:Q8"/>
    <mergeCell ref="R7:R8"/>
    <mergeCell ref="S7:S8"/>
    <mergeCell ref="Y6:Y8"/>
    <mergeCell ref="W6:W8"/>
    <mergeCell ref="AA6:AA8"/>
    <mergeCell ref="T6:T8"/>
    <mergeCell ref="U6:U8"/>
    <mergeCell ref="Z6:Z8"/>
    <mergeCell ref="X6:X8"/>
  </mergeCells>
  <pageMargins left="0.7" right="0.7" top="0.75" bottom="0.75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3" workbookViewId="0">
      <selection activeCell="AB10" sqref="AB10:AC15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198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248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133</v>
      </c>
      <c r="C10" s="28">
        <v>100</v>
      </c>
      <c r="D10" s="72">
        <v>608150.80000000005</v>
      </c>
      <c r="E10" s="72">
        <v>607774</v>
      </c>
      <c r="F10" s="72">
        <v>176085</v>
      </c>
      <c r="G10" s="72">
        <v>16413</v>
      </c>
      <c r="H10" s="72">
        <v>68761</v>
      </c>
      <c r="I10" s="72">
        <v>150015.29999999999</v>
      </c>
      <c r="J10" s="72">
        <v>102345</v>
      </c>
      <c r="K10" s="72">
        <v>47670.1</v>
      </c>
      <c r="L10" s="72"/>
      <c r="M10" s="72">
        <v>547720.19999999995</v>
      </c>
      <c r="N10" s="72"/>
      <c r="O10" s="72">
        <v>547720.19999999995</v>
      </c>
      <c r="P10" s="72">
        <v>86500.3</v>
      </c>
      <c r="Q10" s="72">
        <v>11832</v>
      </c>
      <c r="R10" s="72">
        <v>14130</v>
      </c>
      <c r="S10" s="72">
        <v>43125</v>
      </c>
      <c r="T10" s="72">
        <v>784235.8</v>
      </c>
      <c r="U10" s="72">
        <v>540992.69999999995</v>
      </c>
      <c r="V10" s="29">
        <f>'[16]Գորիսի ԲԿ'!C77</f>
        <v>2508.9</v>
      </c>
      <c r="W10" s="33">
        <v>315</v>
      </c>
      <c r="X10" s="29">
        <f>'[16]Գորիսի ԲԿ'!C14</f>
        <v>540992.70000000007</v>
      </c>
      <c r="Y10" s="29">
        <f>'[16]Գորիսի ԲԿ'!C15</f>
        <v>505282.4</v>
      </c>
      <c r="Z10" s="29">
        <f>'[16]Գորիսի ԲԿ'!C42</f>
        <v>537933</v>
      </c>
      <c r="AA10" s="29">
        <f>'[16]Գորիսի ԲԿ'!C43</f>
        <v>510419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134</v>
      </c>
      <c r="C11" s="28">
        <v>100</v>
      </c>
      <c r="D11" s="88">
        <v>1330351</v>
      </c>
      <c r="E11" s="88">
        <v>1330351</v>
      </c>
      <c r="F11" s="88">
        <v>162269</v>
      </c>
      <c r="G11" s="88">
        <v>63871</v>
      </c>
      <c r="H11" s="88">
        <v>1719</v>
      </c>
      <c r="I11" s="88">
        <v>443603</v>
      </c>
      <c r="J11" s="88">
        <v>398128</v>
      </c>
      <c r="K11" s="88">
        <v>-69773</v>
      </c>
      <c r="L11" s="88">
        <v>115248</v>
      </c>
      <c r="M11" s="88">
        <v>876782</v>
      </c>
      <c r="N11" s="88">
        <v>0</v>
      </c>
      <c r="O11" s="88">
        <v>876782</v>
      </c>
      <c r="P11" s="88">
        <v>172235</v>
      </c>
      <c r="Q11" s="88">
        <v>39089</v>
      </c>
      <c r="R11" s="88">
        <v>16405</v>
      </c>
      <c r="S11" s="88">
        <v>71594</v>
      </c>
      <c r="T11" s="88">
        <v>1492620</v>
      </c>
      <c r="U11" s="88">
        <v>648536</v>
      </c>
      <c r="V11" s="29">
        <f>'[16]Կապանի ԲԿ'!C77</f>
        <v>-6489.8</v>
      </c>
      <c r="W11" s="33">
        <v>380</v>
      </c>
      <c r="X11" s="29">
        <f>'[16]Կապանի ԲԿ'!C14</f>
        <v>648536.20000000007</v>
      </c>
      <c r="Y11" s="29">
        <f>'[16]Կապանի ԲԿ'!C15</f>
        <v>430016.4</v>
      </c>
      <c r="Z11" s="29">
        <f>'[16]Կապանի ԲԿ'!C42</f>
        <v>655026</v>
      </c>
      <c r="AA11" s="29">
        <f>'[16]Կապանի ԲԿ'!C43</f>
        <v>589053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135</v>
      </c>
      <c r="C12" s="28">
        <v>100</v>
      </c>
      <c r="D12" s="88">
        <v>1602716</v>
      </c>
      <c r="E12" s="88">
        <v>1602716</v>
      </c>
      <c r="F12" s="88">
        <v>37129</v>
      </c>
      <c r="G12" s="88">
        <v>17150</v>
      </c>
      <c r="H12" s="88">
        <v>71</v>
      </c>
      <c r="I12" s="289">
        <v>1561927</v>
      </c>
      <c r="J12" s="289">
        <v>1563707</v>
      </c>
      <c r="K12" s="88">
        <v>-1780</v>
      </c>
      <c r="L12" s="88">
        <v>0</v>
      </c>
      <c r="M12" s="290">
        <v>23706</v>
      </c>
      <c r="N12" s="88">
        <v>0</v>
      </c>
      <c r="O12" s="88">
        <v>23706</v>
      </c>
      <c r="P12" s="290">
        <v>54212</v>
      </c>
      <c r="Q12" s="88">
        <v>22010</v>
      </c>
      <c r="R12" s="88">
        <v>297</v>
      </c>
      <c r="S12" s="88">
        <v>22610</v>
      </c>
      <c r="T12" s="88">
        <v>1639845</v>
      </c>
      <c r="U12" s="88">
        <v>127273</v>
      </c>
      <c r="V12" s="29">
        <f>'[16]Մեղրու ՏԲԿ'!C77</f>
        <v>-885</v>
      </c>
      <c r="W12" s="33">
        <v>110</v>
      </c>
      <c r="X12" s="29">
        <f>'[16]Մեղրու ՏԲԿ'!C14</f>
        <v>140607</v>
      </c>
      <c r="Y12" s="29">
        <f>'[16]Մեղրու ՏԲԿ'!C15</f>
        <v>127273</v>
      </c>
      <c r="Z12" s="29">
        <f>'[16]Մեղրու ՏԲԿ'!C42</f>
        <v>141492</v>
      </c>
      <c r="AA12" s="29">
        <f>'[16]Մեղրու ՏԲԿ'!C43</f>
        <v>141492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136</v>
      </c>
      <c r="C13" s="28">
        <v>100</v>
      </c>
      <c r="D13" s="72">
        <v>129403.3</v>
      </c>
      <c r="E13" s="72">
        <f>128449+656.3</f>
        <v>129105.3</v>
      </c>
      <c r="F13" s="72">
        <f>+G13+H13+15885</f>
        <v>57759.275000000001</v>
      </c>
      <c r="G13" s="72">
        <v>41632.845000000001</v>
      </c>
      <c r="H13" s="72">
        <v>241.43</v>
      </c>
      <c r="I13" s="72">
        <v>32063.599999999999</v>
      </c>
      <c r="J13" s="72">
        <v>23442</v>
      </c>
      <c r="K13" s="72">
        <v>8621.6</v>
      </c>
      <c r="L13" s="72">
        <v>0</v>
      </c>
      <c r="M13" s="72">
        <v>80670</v>
      </c>
      <c r="N13" s="72">
        <v>0</v>
      </c>
      <c r="O13" s="72">
        <v>80670</v>
      </c>
      <c r="P13" s="72">
        <f>+Q13+R13+S13</f>
        <v>74429.046000000002</v>
      </c>
      <c r="Q13" s="72">
        <v>37500</v>
      </c>
      <c r="R13" s="72">
        <v>8489.3459999999995</v>
      </c>
      <c r="S13" s="72">
        <f>27311+637.5+491.2</f>
        <v>28439.7</v>
      </c>
      <c r="T13" s="72">
        <v>187162.6</v>
      </c>
      <c r="U13" s="72">
        <f>+X13</f>
        <v>219290</v>
      </c>
      <c r="V13" s="29">
        <f>'[16]Սիսիանի ԲԿ'!C77</f>
        <v>-13555.100000000035</v>
      </c>
      <c r="W13" s="33">
        <v>156</v>
      </c>
      <c r="X13" s="29">
        <f>'[16]Սիսիանի ԲԿ'!C14</f>
        <v>219290</v>
      </c>
      <c r="Y13" s="29">
        <f>'[16]Սիսիանի ԲԿ'!C15</f>
        <v>219288</v>
      </c>
      <c r="Z13" s="29">
        <f>'[16]Սիսիանի ԲԿ'!C42</f>
        <v>232845.10000000003</v>
      </c>
      <c r="AA13" s="29">
        <f>'[16]Սիսիանի ԲԿ'!C43</f>
        <v>232845.10000000003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137</v>
      </c>
      <c r="C14" s="28">
        <v>100</v>
      </c>
      <c r="D14" s="72">
        <v>39463</v>
      </c>
      <c r="E14" s="72">
        <v>39463</v>
      </c>
      <c r="F14" s="72">
        <v>70497</v>
      </c>
      <c r="G14" s="72">
        <v>157</v>
      </c>
      <c r="H14" s="72">
        <v>22254</v>
      </c>
      <c r="I14" s="72">
        <v>38706</v>
      </c>
      <c r="J14" s="72">
        <v>28375</v>
      </c>
      <c r="K14" s="72">
        <v>10331</v>
      </c>
      <c r="L14" s="72">
        <v>0</v>
      </c>
      <c r="M14" s="72">
        <v>51316</v>
      </c>
      <c r="N14" s="72">
        <v>0</v>
      </c>
      <c r="O14" s="72">
        <v>51316</v>
      </c>
      <c r="P14" s="72">
        <v>19938</v>
      </c>
      <c r="Q14" s="72">
        <v>2861</v>
      </c>
      <c r="R14" s="72">
        <v>844</v>
      </c>
      <c r="S14" s="72">
        <v>16233</v>
      </c>
      <c r="T14" s="72">
        <v>109960</v>
      </c>
      <c r="U14" s="72">
        <v>88435</v>
      </c>
      <c r="V14" s="29">
        <f>'[16]Սյունիքի մարզ.նյարդահոգ.դիսպ.'!C77</f>
        <v>-7810.5999999999767</v>
      </c>
      <c r="W14" s="33">
        <v>59</v>
      </c>
      <c r="X14" s="29">
        <f>'[16]Սյունիքի մարզ.նյարդահոգ.դիսպ.'!C14</f>
        <v>103881.1</v>
      </c>
      <c r="Y14" s="29">
        <f>'[16]Սյունիքի մարզ.նյարդահոգ.դիսպ.'!C15</f>
        <v>102814.8</v>
      </c>
      <c r="Z14" s="29">
        <f>'[16]Սյունիքի մարզ.նյարդահոգ.դիսպ.'!C42</f>
        <v>111691.69999999998</v>
      </c>
      <c r="AA14" s="29">
        <f>'[16]Սյունիքի մարզ.նյարդահոգ.դիսպ.'!C43</f>
        <v>95627.699999999983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138</v>
      </c>
      <c r="C15" s="28">
        <v>100</v>
      </c>
      <c r="D15" s="88">
        <v>518139.2</v>
      </c>
      <c r="E15" s="88">
        <v>518139.2</v>
      </c>
      <c r="F15" s="88">
        <v>81468.100000000006</v>
      </c>
      <c r="G15" s="88">
        <v>15048.7</v>
      </c>
      <c r="H15" s="88">
        <v>19091.400000000001</v>
      </c>
      <c r="I15" s="88">
        <v>40100.800000000003</v>
      </c>
      <c r="J15" s="88">
        <v>22600</v>
      </c>
      <c r="K15" s="88">
        <v>17500.8</v>
      </c>
      <c r="L15" s="88">
        <v>0</v>
      </c>
      <c r="M15" s="88">
        <v>515163.3</v>
      </c>
      <c r="N15" s="88">
        <v>0</v>
      </c>
      <c r="O15" s="88">
        <v>23293.8</v>
      </c>
      <c r="P15" s="88">
        <v>44343.1</v>
      </c>
      <c r="Q15" s="88">
        <v>4588.5</v>
      </c>
      <c r="R15" s="88">
        <v>3079.9</v>
      </c>
      <c r="S15" s="88">
        <v>12391.7</v>
      </c>
      <c r="T15" s="88">
        <v>599607.19999999995</v>
      </c>
      <c r="U15" s="88">
        <v>145869.1</v>
      </c>
      <c r="V15" s="29">
        <f>'[16]Քաջարանի ԲԿ'!C77</f>
        <v>18234.2</v>
      </c>
      <c r="W15" s="33">
        <v>104</v>
      </c>
      <c r="X15" s="29">
        <f>'[16]Քաջարանի ԲԿ'!C14</f>
        <v>193138.90000000002</v>
      </c>
      <c r="Y15" s="29">
        <f>'[16]Քաջարանի ԲԿ'!C15</f>
        <v>145869.1</v>
      </c>
      <c r="Z15" s="29">
        <f>'[16]Քաջարանի ԲԿ'!C42</f>
        <v>174904.7</v>
      </c>
      <c r="AA15" s="29">
        <f>'[16]Քաջարանի ԲԿ'!C43</f>
        <v>170073.2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[16]Sheet7!C77</f>
        <v>0</v>
      </c>
      <c r="W16" s="33">
        <v>0</v>
      </c>
      <c r="X16" s="29">
        <f>[16]Sheet7!C14</f>
        <v>0</v>
      </c>
      <c r="Y16" s="29">
        <f>[16]Sheet7!C15</f>
        <v>0</v>
      </c>
      <c r="Z16" s="29">
        <f>[16]Sheet7!C42</f>
        <v>0</v>
      </c>
      <c r="AA16" s="29">
        <f>[16]Sheet7!C43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[16]Sheet8!C77</f>
        <v>0</v>
      </c>
      <c r="W17" s="33">
        <v>0</v>
      </c>
      <c r="X17" s="29">
        <f>[16]Sheet8!C14</f>
        <v>0</v>
      </c>
      <c r="Y17" s="29">
        <f>[16]Sheet8!C15</f>
        <v>0</v>
      </c>
      <c r="Z17" s="29">
        <f>[16]Sheet8!C42</f>
        <v>0</v>
      </c>
      <c r="AA17" s="29">
        <f>[16]Sheet8!C43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[16]Sheet9!C77</f>
        <v>0</v>
      </c>
      <c r="W18" s="33">
        <v>0</v>
      </c>
      <c r="X18" s="29">
        <f>[16]Sheet9!C14</f>
        <v>0</v>
      </c>
      <c r="Y18" s="29">
        <f>[16]Sheet9!C15</f>
        <v>0</v>
      </c>
      <c r="Z18" s="29">
        <f>[16]Sheet9!C42</f>
        <v>0</v>
      </c>
      <c r="AA18" s="29">
        <f>[16]Sheet9!C43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[16]Sheet10!C77</f>
        <v>0</v>
      </c>
      <c r="W19" s="33">
        <v>0</v>
      </c>
      <c r="X19" s="29">
        <f>[16]Sheet10!C14</f>
        <v>0</v>
      </c>
      <c r="Y19" s="29">
        <f>[16]Sheet10!C15</f>
        <v>0</v>
      </c>
      <c r="Z19" s="29">
        <f>[16]Sheet10!C42</f>
        <v>0</v>
      </c>
      <c r="AA19" s="29">
        <f>[16]Sheet10!C43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[16]Sheet11!C77</f>
        <v>0</v>
      </c>
      <c r="W20" s="33">
        <v>0</v>
      </c>
      <c r="X20" s="29">
        <f>[16]Sheet11!C14</f>
        <v>0</v>
      </c>
      <c r="Y20" s="29">
        <f>[16]Sheet11!C15</f>
        <v>0</v>
      </c>
      <c r="Z20" s="29">
        <f>[16]Sheet11!C42</f>
        <v>0</v>
      </c>
      <c r="AA20" s="29">
        <f>[16]Sheet11!C43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[16]Sheet12!C77</f>
        <v>0</v>
      </c>
      <c r="W21" s="33">
        <v>0</v>
      </c>
      <c r="X21" s="29">
        <f>[16]Sheet12!C14</f>
        <v>0</v>
      </c>
      <c r="Y21" s="29">
        <f>[16]Sheet12!C15</f>
        <v>0</v>
      </c>
      <c r="Z21" s="29">
        <f>[16]Sheet12!C42</f>
        <v>0</v>
      </c>
      <c r="AA21" s="29">
        <f>[16]Sheet12!C43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[16]Sheet13!C77</f>
        <v>0</v>
      </c>
      <c r="W22" s="33">
        <v>0</v>
      </c>
      <c r="X22" s="29">
        <f>[16]Sheet13!C14</f>
        <v>0</v>
      </c>
      <c r="Y22" s="29">
        <f>[16]Sheet13!C15</f>
        <v>0</v>
      </c>
      <c r="Z22" s="29">
        <f>[16]Sheet13!C42</f>
        <v>0</v>
      </c>
      <c r="AA22" s="29">
        <f>[16]Sheet13!C43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[16]Sheet14!C77</f>
        <v>0</v>
      </c>
      <c r="W23" s="33">
        <v>0</v>
      </c>
      <c r="X23" s="29">
        <f>[16]Sheet14!C14</f>
        <v>0</v>
      </c>
      <c r="Y23" s="29">
        <f>[16]Sheet14!C15</f>
        <v>0</v>
      </c>
      <c r="Z23" s="29">
        <f>[16]Sheet14!C42</f>
        <v>0</v>
      </c>
      <c r="AA23" s="29">
        <f>[16]Sheet14!C43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[16]Sheet15!C77</f>
        <v>0</v>
      </c>
      <c r="W24" s="33">
        <v>0</v>
      </c>
      <c r="X24" s="29">
        <f>[16]Sheet15!C14</f>
        <v>0</v>
      </c>
      <c r="Y24" s="29">
        <f>[16]Sheet15!C15</f>
        <v>0</v>
      </c>
      <c r="Z24" s="29">
        <f>[16]Sheet15!C42</f>
        <v>0</v>
      </c>
      <c r="AA24" s="29">
        <f>[16]Sheet15!C43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[16]Sheet16!C77</f>
        <v>0</v>
      </c>
      <c r="W25" s="33">
        <v>0</v>
      </c>
      <c r="X25" s="29">
        <f>[16]Sheet16!C14</f>
        <v>0</v>
      </c>
      <c r="Y25" s="29">
        <f>[16]Sheet16!C15</f>
        <v>0</v>
      </c>
      <c r="Z25" s="29">
        <f>[16]Sheet16!C42</f>
        <v>0</v>
      </c>
      <c r="AA25" s="29">
        <f>[16]Sheet16!C43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[16]Sheet17!C77</f>
        <v>0</v>
      </c>
      <c r="W26" s="33">
        <v>0</v>
      </c>
      <c r="X26" s="29">
        <f>[16]Sheet17!C14</f>
        <v>0</v>
      </c>
      <c r="Y26" s="29">
        <f>[16]Sheet17!C15</f>
        <v>0</v>
      </c>
      <c r="Z26" s="29">
        <f>[16]Sheet17!C42</f>
        <v>0</v>
      </c>
      <c r="AA26" s="29">
        <f>[16]Sheet17!C43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[16]Sheet18!C77</f>
        <v>0</v>
      </c>
      <c r="W27" s="33">
        <v>0</v>
      </c>
      <c r="X27" s="29">
        <f>[16]Sheet18!C14</f>
        <v>0</v>
      </c>
      <c r="Y27" s="29">
        <f>[16]Sheet18!C15</f>
        <v>0</v>
      </c>
      <c r="Z27" s="29">
        <f>[16]Sheet18!C42</f>
        <v>0</v>
      </c>
      <c r="AA27" s="29">
        <f>[16]Sheet18!C43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[16]Sheet19!C77</f>
        <v>0</v>
      </c>
      <c r="W28" s="33">
        <v>0</v>
      </c>
      <c r="X28" s="29">
        <f>[16]Sheet19!C14</f>
        <v>0</v>
      </c>
      <c r="Y28" s="29">
        <f>[16]Sheet19!C15</f>
        <v>0</v>
      </c>
      <c r="Z28" s="29">
        <f>[16]Sheet19!C42</f>
        <v>0</v>
      </c>
      <c r="AA28" s="29">
        <f>[16]Sheet19!C43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[16]Sheet20!C77</f>
        <v>0</v>
      </c>
      <c r="W29" s="33">
        <v>0</v>
      </c>
      <c r="X29" s="29">
        <f>[16]Sheet20!C14</f>
        <v>0</v>
      </c>
      <c r="Y29" s="29">
        <f>[16]Sheet20!C15</f>
        <v>0</v>
      </c>
      <c r="Z29" s="29">
        <f>[16]Sheet20!C42</f>
        <v>0</v>
      </c>
      <c r="AA29" s="29">
        <f>[16]Sheet20!C43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[16]Sheet21!C77</f>
        <v>0</v>
      </c>
      <c r="W30" s="33">
        <v>0</v>
      </c>
      <c r="X30" s="41">
        <f>[16]Sheet21!C14</f>
        <v>0</v>
      </c>
      <c r="Y30" s="41">
        <f>[16]Sheet21!C15</f>
        <v>0</v>
      </c>
      <c r="Z30" s="41">
        <f>[16]Sheet21!C42</f>
        <v>0</v>
      </c>
      <c r="AA30" s="41">
        <f>[16]Sheet21!C43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4228223.3</v>
      </c>
      <c r="E31" s="61">
        <f t="shared" si="0"/>
        <v>4227548.5</v>
      </c>
      <c r="F31" s="61">
        <f t="shared" si="0"/>
        <v>585207.375</v>
      </c>
      <c r="G31" s="61">
        <f t="shared" si="0"/>
        <v>154272.54500000001</v>
      </c>
      <c r="H31" s="61">
        <f t="shared" si="0"/>
        <v>112137.82999999999</v>
      </c>
      <c r="I31" s="61">
        <f t="shared" si="0"/>
        <v>2266415.6999999997</v>
      </c>
      <c r="J31" s="61">
        <f t="shared" si="0"/>
        <v>2138597</v>
      </c>
      <c r="K31" s="61">
        <f t="shared" si="0"/>
        <v>12570.499999999998</v>
      </c>
      <c r="L31" s="61">
        <f t="shared" si="0"/>
        <v>115248</v>
      </c>
      <c r="M31" s="61">
        <f t="shared" si="0"/>
        <v>2095357.5</v>
      </c>
      <c r="N31" s="61">
        <f t="shared" si="0"/>
        <v>0</v>
      </c>
      <c r="O31" s="61">
        <f t="shared" si="0"/>
        <v>1603488</v>
      </c>
      <c r="P31" s="61">
        <f t="shared" si="0"/>
        <v>451657.446</v>
      </c>
      <c r="Q31" s="61">
        <f t="shared" si="0"/>
        <v>117880.5</v>
      </c>
      <c r="R31" s="61">
        <f t="shared" si="0"/>
        <v>43245.245999999999</v>
      </c>
      <c r="S31" s="61">
        <f t="shared" si="0"/>
        <v>194393.40000000002</v>
      </c>
      <c r="T31" s="61">
        <f t="shared" si="0"/>
        <v>4813430.6000000006</v>
      </c>
      <c r="U31" s="46">
        <f t="shared" si="0"/>
        <v>1770395.8</v>
      </c>
      <c r="V31" s="47">
        <f t="shared" si="0"/>
        <v>-7997.4000000000124</v>
      </c>
      <c r="W31" s="61">
        <f t="shared" si="0"/>
        <v>1124</v>
      </c>
      <c r="X31" s="47">
        <f t="shared" si="0"/>
        <v>1846445.9000000004</v>
      </c>
      <c r="Y31" s="47">
        <f t="shared" si="0"/>
        <v>1530543.7000000002</v>
      </c>
      <c r="Z31" s="47">
        <f t="shared" si="0"/>
        <v>1853892.5</v>
      </c>
      <c r="AA31" s="48">
        <f t="shared" si="0"/>
        <v>1739510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N7:N8"/>
    <mergeCell ref="O7:O8"/>
    <mergeCell ref="Q7:Q8"/>
    <mergeCell ref="R7:R8"/>
    <mergeCell ref="S7:S8"/>
    <mergeCell ref="T6:T8"/>
    <mergeCell ref="P6:P8"/>
    <mergeCell ref="T1:Y1"/>
    <mergeCell ref="A2:Y2"/>
    <mergeCell ref="A3:Y3"/>
    <mergeCell ref="A4:Y4"/>
    <mergeCell ref="A6:A7"/>
    <mergeCell ref="G6:H6"/>
    <mergeCell ref="J6:L6"/>
    <mergeCell ref="N6:O6"/>
    <mergeCell ref="Q6:S6"/>
    <mergeCell ref="G7:G8"/>
    <mergeCell ref="H7:H8"/>
    <mergeCell ref="J7:J8"/>
    <mergeCell ref="K7:K8"/>
    <mergeCell ref="L7:L8"/>
    <mergeCell ref="AA6:AA8"/>
    <mergeCell ref="V6:V8"/>
    <mergeCell ref="U6:U8"/>
    <mergeCell ref="Z6:Z8"/>
    <mergeCell ref="W6:W8"/>
    <mergeCell ref="X6:X8"/>
    <mergeCell ref="Y6:Y8"/>
    <mergeCell ref="M6:M8"/>
    <mergeCell ref="B6:B7"/>
    <mergeCell ref="F6:F8"/>
    <mergeCell ref="C6:C8"/>
    <mergeCell ref="I6:I8"/>
    <mergeCell ref="E6:E8"/>
    <mergeCell ref="D6:D8"/>
  </mergeCells>
  <pageMargins left="0.7" right="0.7" top="0.75" bottom="0.75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0" workbookViewId="0">
      <selection activeCell="AB10" sqref="AB10:AC12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101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201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102</v>
      </c>
      <c r="C10" s="28">
        <v>100</v>
      </c>
      <c r="D10" s="33">
        <v>666567.69999999995</v>
      </c>
      <c r="E10" s="33">
        <v>666567.69999999995</v>
      </c>
      <c r="F10" s="33">
        <v>70143.8</v>
      </c>
      <c r="G10" s="33">
        <v>16936.5</v>
      </c>
      <c r="H10" s="33">
        <v>11918.7</v>
      </c>
      <c r="I10" s="33">
        <v>495099.9</v>
      </c>
      <c r="J10" s="33">
        <v>87000</v>
      </c>
      <c r="K10" s="33">
        <v>-151355.20000000001</v>
      </c>
      <c r="L10" s="33">
        <v>0</v>
      </c>
      <c r="M10" s="33">
        <v>191082.9</v>
      </c>
      <c r="N10" s="33">
        <v>0</v>
      </c>
      <c r="O10" s="33">
        <v>90381</v>
      </c>
      <c r="P10" s="33">
        <v>50528.7</v>
      </c>
      <c r="Q10" s="33">
        <v>5721.7</v>
      </c>
      <c r="R10" s="33">
        <v>11603.8</v>
      </c>
      <c r="S10" s="33">
        <v>7015.1</v>
      </c>
      <c r="T10" s="33">
        <v>736711.5</v>
      </c>
      <c r="U10" s="33">
        <v>230783.1</v>
      </c>
      <c r="V10" s="29">
        <f>'[17]Եղեգնաձորի ԲԿ'!C77</f>
        <v>97.76</v>
      </c>
      <c r="W10" s="33">
        <v>176</v>
      </c>
      <c r="X10" s="29">
        <f>'[17]Եղեգնաձորի ԲԿ'!C14</f>
        <v>249390.6</v>
      </c>
      <c r="Y10" s="29">
        <f>'[17]Եղեգնաձորի ԲԿ'!C15</f>
        <v>230783.1</v>
      </c>
      <c r="Z10" s="29">
        <f>'[17]Եղեգնաձորի ԲԿ'!C42</f>
        <v>249268.4</v>
      </c>
      <c r="AA10" s="29">
        <f>'[17]Եղեգնաձորի ԲԿ'!C43</f>
        <v>222689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103</v>
      </c>
      <c r="C11" s="28">
        <v>100</v>
      </c>
      <c r="D11" s="33">
        <v>173286</v>
      </c>
      <c r="E11" s="33">
        <v>173286</v>
      </c>
      <c r="F11" s="33">
        <v>21405</v>
      </c>
      <c r="G11" s="33">
        <v>12048</v>
      </c>
      <c r="H11" s="33">
        <v>533</v>
      </c>
      <c r="I11" s="33">
        <v>172845</v>
      </c>
      <c r="J11" s="33">
        <v>31388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21846</v>
      </c>
      <c r="Q11" s="33">
        <v>21846</v>
      </c>
      <c r="R11" s="33">
        <v>0</v>
      </c>
      <c r="S11" s="33">
        <v>0</v>
      </c>
      <c r="T11" s="33">
        <v>194691</v>
      </c>
      <c r="U11" s="33">
        <v>148624</v>
      </c>
      <c r="V11" s="29">
        <f>'[17]Վայքի ԲՄ'!C77</f>
        <v>96</v>
      </c>
      <c r="W11" s="291">
        <v>124</v>
      </c>
      <c r="X11" s="29">
        <f>'[17]Վայքի ԲՄ'!C14</f>
        <v>148624</v>
      </c>
      <c r="Y11" s="29">
        <f>'[17]Վայքի ԲՄ'!C15</f>
        <v>148624</v>
      </c>
      <c r="Z11" s="29">
        <f>'[17]Վայքի ԲՄ'!C42</f>
        <v>148504</v>
      </c>
      <c r="AA11" s="29">
        <f>'[17]Վայքի ԲՄ'!C43</f>
        <v>148504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104</v>
      </c>
      <c r="C12" s="28">
        <v>100</v>
      </c>
      <c r="D12" s="33">
        <v>78190</v>
      </c>
      <c r="E12" s="33">
        <v>78190</v>
      </c>
      <c r="F12" s="33">
        <v>34092</v>
      </c>
      <c r="G12" s="33">
        <v>22394</v>
      </c>
      <c r="H12" s="33">
        <v>5321</v>
      </c>
      <c r="I12" s="33">
        <v>71505</v>
      </c>
      <c r="J12" s="33">
        <v>64743</v>
      </c>
      <c r="K12" s="33">
        <v>6692</v>
      </c>
      <c r="L12" s="33">
        <v>70</v>
      </c>
      <c r="M12" s="33">
        <v>40777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112282</v>
      </c>
      <c r="U12" s="33">
        <v>50501</v>
      </c>
      <c r="V12" s="29">
        <f>'[17]Ջերմուկի ԱԿ'!C77</f>
        <v>0</v>
      </c>
      <c r="W12" s="291">
        <v>28</v>
      </c>
      <c r="X12" s="29">
        <f>'[17]Ջերմուկի ԱԿ'!C14</f>
        <v>50501</v>
      </c>
      <c r="Y12" s="29">
        <f>'[17]Ջերմուկի ԱԿ'!C15</f>
        <v>50501</v>
      </c>
      <c r="Z12" s="29">
        <f>'[17]Ջերմուկի ԱԿ'!C42</f>
        <v>50501</v>
      </c>
      <c r="AA12" s="29">
        <f>'[17]Ջերմուկի ԱԿ'!C43</f>
        <v>48316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29">
        <f>[17]Sheet4!C77</f>
        <v>0</v>
      </c>
      <c r="W13" s="34"/>
      <c r="X13" s="29">
        <f>[17]Sheet4!C14</f>
        <v>0</v>
      </c>
      <c r="Y13" s="29">
        <f>[17]Sheet4!C15</f>
        <v>0</v>
      </c>
      <c r="Z13" s="29">
        <f>[17]Sheet4!C42</f>
        <v>0</v>
      </c>
      <c r="AA13" s="29">
        <f>[17]Sheet4!C43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29">
        <f>[17]Sheet5!C77</f>
        <v>0</v>
      </c>
      <c r="W14" s="34"/>
      <c r="X14" s="29">
        <f>[17]Sheet5!C14</f>
        <v>0</v>
      </c>
      <c r="Y14" s="29">
        <f>[17]Sheet5!C15</f>
        <v>0</v>
      </c>
      <c r="Z14" s="29">
        <f>[17]Sheet5!C42</f>
        <v>0</v>
      </c>
      <c r="AA14" s="29">
        <f>[17]Sheet5!C43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29">
        <f>[17]Sheet6!C77</f>
        <v>0</v>
      </c>
      <c r="W15" s="34"/>
      <c r="X15" s="29">
        <f>[17]Sheet6!C14</f>
        <v>0</v>
      </c>
      <c r="Y15" s="29">
        <f>[17]Sheet6!C15</f>
        <v>0</v>
      </c>
      <c r="Z15" s="29">
        <f>[17]Sheet6!C42</f>
        <v>0</v>
      </c>
      <c r="AA15" s="29">
        <f>[17]Sheet6!C43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f>[17]Sheet7!C77</f>
        <v>0</v>
      </c>
      <c r="W16" s="34"/>
      <c r="X16" s="29">
        <f>[17]Sheet7!C14</f>
        <v>0</v>
      </c>
      <c r="Y16" s="29">
        <f>[17]Sheet7!C15</f>
        <v>0</v>
      </c>
      <c r="Z16" s="29">
        <f>[17]Sheet7!C42</f>
        <v>0</v>
      </c>
      <c r="AA16" s="29">
        <f>[17]Sheet7!C43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[17]Sheet8!C77</f>
        <v>0</v>
      </c>
      <c r="W17" s="34"/>
      <c r="X17" s="29">
        <f>[17]Sheet8!C14</f>
        <v>0</v>
      </c>
      <c r="Y17" s="29">
        <f>[17]Sheet8!C15</f>
        <v>0</v>
      </c>
      <c r="Z17" s="29">
        <f>[17]Sheet8!C42</f>
        <v>0</v>
      </c>
      <c r="AA17" s="29">
        <f>[17]Sheet8!C43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[17]Sheet9!C77</f>
        <v>0</v>
      </c>
      <c r="W18" s="34"/>
      <c r="X18" s="29">
        <f>[17]Sheet9!C14</f>
        <v>0</v>
      </c>
      <c r="Y18" s="29">
        <f>[17]Sheet9!C15</f>
        <v>0</v>
      </c>
      <c r="Z18" s="29">
        <f>[17]Sheet9!C42</f>
        <v>0</v>
      </c>
      <c r="AA18" s="29">
        <f>[17]Sheet9!C43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[17]Sheet10!C77</f>
        <v>0</v>
      </c>
      <c r="W19" s="34"/>
      <c r="X19" s="29">
        <f>[17]Sheet10!C14</f>
        <v>0</v>
      </c>
      <c r="Y19" s="29">
        <f>[17]Sheet10!C15</f>
        <v>0</v>
      </c>
      <c r="Z19" s="29">
        <f>[17]Sheet10!C42</f>
        <v>0</v>
      </c>
      <c r="AA19" s="29">
        <f>[17]Sheet10!C43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3"/>
      <c r="V20" s="29">
        <f>[17]Sheet11!C77</f>
        <v>0</v>
      </c>
      <c r="W20" s="34"/>
      <c r="X20" s="29">
        <f>[17]Sheet11!C14</f>
        <v>0</v>
      </c>
      <c r="Y20" s="29">
        <f>[17]Sheet11!C15</f>
        <v>0</v>
      </c>
      <c r="Z20" s="29">
        <f>[17]Sheet11!C42</f>
        <v>0</v>
      </c>
      <c r="AA20" s="29">
        <f>[17]Sheet11!C43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3"/>
      <c r="V21" s="29">
        <f>[17]Sheet12!C77</f>
        <v>0</v>
      </c>
      <c r="W21" s="34"/>
      <c r="X21" s="29">
        <f>[17]Sheet12!C14</f>
        <v>0</v>
      </c>
      <c r="Y21" s="29">
        <f>[17]Sheet12!C15</f>
        <v>0</v>
      </c>
      <c r="Z21" s="29">
        <f>[17]Sheet12!C42</f>
        <v>0</v>
      </c>
      <c r="AA21" s="29">
        <f>[17]Sheet12!C43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3"/>
      <c r="V22" s="29">
        <f>[17]Sheet13!C77</f>
        <v>0</v>
      </c>
      <c r="W22" s="34"/>
      <c r="X22" s="29">
        <f>[17]Sheet13!C14</f>
        <v>0</v>
      </c>
      <c r="Y22" s="29">
        <f>[17]Sheet13!C15</f>
        <v>0</v>
      </c>
      <c r="Z22" s="29">
        <f>[17]Sheet13!C42</f>
        <v>0</v>
      </c>
      <c r="AA22" s="29">
        <f>[17]Sheet13!C43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>
        <f>[17]Sheet14!C77</f>
        <v>0</v>
      </c>
      <c r="W23" s="34"/>
      <c r="X23" s="29">
        <f>[17]Sheet14!C14</f>
        <v>0</v>
      </c>
      <c r="Y23" s="29">
        <f>[17]Sheet14!C15</f>
        <v>0</v>
      </c>
      <c r="Z23" s="29">
        <f>[17]Sheet14!C42</f>
        <v>0</v>
      </c>
      <c r="AA23" s="29">
        <f>[17]Sheet14!C43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>
        <f>[17]Sheet15!C77</f>
        <v>0</v>
      </c>
      <c r="W24" s="34"/>
      <c r="X24" s="29">
        <f>[17]Sheet15!C14</f>
        <v>0</v>
      </c>
      <c r="Y24" s="29">
        <f>[17]Sheet15!C15</f>
        <v>0</v>
      </c>
      <c r="Z24" s="29">
        <f>[17]Sheet15!C42</f>
        <v>0</v>
      </c>
      <c r="AA24" s="29">
        <f>[17]Sheet15!C43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>
        <f>[17]Sheet16!C77</f>
        <v>0</v>
      </c>
      <c r="W25" s="34"/>
      <c r="X25" s="29">
        <f>[17]Sheet16!C14</f>
        <v>0</v>
      </c>
      <c r="Y25" s="29">
        <f>[17]Sheet16!C15</f>
        <v>0</v>
      </c>
      <c r="Z25" s="29">
        <f>[17]Sheet16!C42</f>
        <v>0</v>
      </c>
      <c r="AA25" s="29">
        <f>[17]Sheet16!C43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>
        <f>[17]Sheet17!C77</f>
        <v>0</v>
      </c>
      <c r="W26" s="34"/>
      <c r="X26" s="29">
        <f>[17]Sheet17!C14</f>
        <v>0</v>
      </c>
      <c r="Y26" s="29">
        <f>[17]Sheet17!C15</f>
        <v>0</v>
      </c>
      <c r="Z26" s="29">
        <f>[17]Sheet17!C42</f>
        <v>0</v>
      </c>
      <c r="AA26" s="29">
        <f>[17]Sheet17!C43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>
        <f>[17]Sheet18!C77</f>
        <v>0</v>
      </c>
      <c r="W27" s="34"/>
      <c r="X27" s="29">
        <f>[17]Sheet18!C14</f>
        <v>0</v>
      </c>
      <c r="Y27" s="29">
        <f>[17]Sheet18!C15</f>
        <v>0</v>
      </c>
      <c r="Z27" s="29">
        <f>[17]Sheet18!C42</f>
        <v>0</v>
      </c>
      <c r="AA27" s="29">
        <f>[17]Sheet18!C43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>
        <f>[17]Sheet19!C77</f>
        <v>0</v>
      </c>
      <c r="W28" s="34"/>
      <c r="X28" s="29">
        <f>[17]Sheet19!C14</f>
        <v>0</v>
      </c>
      <c r="Y28" s="29">
        <f>[17]Sheet19!C15</f>
        <v>0</v>
      </c>
      <c r="Z28" s="29">
        <f>[17]Sheet19!C42</f>
        <v>0</v>
      </c>
      <c r="AA28" s="29">
        <f>[17]Sheet19!C43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>
        <f>[17]Sheet20!C77</f>
        <v>0</v>
      </c>
      <c r="W29" s="34"/>
      <c r="X29" s="29">
        <f>[17]Sheet20!C14</f>
        <v>0</v>
      </c>
      <c r="Y29" s="29">
        <f>[17]Sheet20!C15</f>
        <v>0</v>
      </c>
      <c r="Z29" s="29">
        <f>[17]Sheet20!C42</f>
        <v>0</v>
      </c>
      <c r="AA29" s="29">
        <f>[17]Sheet20!C43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>
        <f>[17]Sheet21!C77</f>
        <v>0</v>
      </c>
      <c r="W30" s="39"/>
      <c r="X30" s="41">
        <f>[17]Sheet21!C14</f>
        <v>0</v>
      </c>
      <c r="Y30" s="41">
        <f>[17]Sheet21!C15</f>
        <v>0</v>
      </c>
      <c r="Z30" s="41">
        <f>[17]Sheet21!C42</f>
        <v>0</v>
      </c>
      <c r="AA30" s="41">
        <f>[17]Sheet21!C43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AA31" si="0">SUM(D10:D30)</f>
        <v>918043.7</v>
      </c>
      <c r="E31" s="45">
        <f t="shared" si="0"/>
        <v>918043.7</v>
      </c>
      <c r="F31" s="45">
        <f t="shared" si="0"/>
        <v>125640.8</v>
      </c>
      <c r="G31" s="45">
        <f t="shared" si="0"/>
        <v>51378.5</v>
      </c>
      <c r="H31" s="45">
        <f t="shared" si="0"/>
        <v>17772.7</v>
      </c>
      <c r="I31" s="45">
        <f t="shared" si="0"/>
        <v>739449.9</v>
      </c>
      <c r="J31" s="45">
        <f t="shared" si="0"/>
        <v>183131</v>
      </c>
      <c r="K31" s="45">
        <f t="shared" si="0"/>
        <v>-144663.20000000001</v>
      </c>
      <c r="L31" s="45">
        <f t="shared" si="0"/>
        <v>70</v>
      </c>
      <c r="M31" s="45">
        <f t="shared" si="0"/>
        <v>231859.9</v>
      </c>
      <c r="N31" s="45">
        <f t="shared" si="0"/>
        <v>0</v>
      </c>
      <c r="O31" s="45">
        <f t="shared" si="0"/>
        <v>90381</v>
      </c>
      <c r="P31" s="45">
        <f t="shared" si="0"/>
        <v>72374.7</v>
      </c>
      <c r="Q31" s="45">
        <f t="shared" si="0"/>
        <v>27567.7</v>
      </c>
      <c r="R31" s="45">
        <f t="shared" si="0"/>
        <v>11603.8</v>
      </c>
      <c r="S31" s="45">
        <f t="shared" si="0"/>
        <v>7015.1</v>
      </c>
      <c r="T31" s="45">
        <f t="shared" si="0"/>
        <v>1043684.5</v>
      </c>
      <c r="U31" s="46">
        <f t="shared" si="0"/>
        <v>429908.1</v>
      </c>
      <c r="V31" s="47">
        <f t="shared" si="0"/>
        <v>193.76</v>
      </c>
      <c r="W31" s="45">
        <f t="shared" si="0"/>
        <v>328</v>
      </c>
      <c r="X31" s="47">
        <f t="shared" si="0"/>
        <v>448515.6</v>
      </c>
      <c r="Y31" s="47">
        <f t="shared" si="0"/>
        <v>429908.1</v>
      </c>
      <c r="Z31" s="47">
        <f t="shared" si="0"/>
        <v>448273.4</v>
      </c>
      <c r="AA31" s="48">
        <f t="shared" si="0"/>
        <v>419509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F6:F8"/>
    <mergeCell ref="G6:H6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K7:K8"/>
    <mergeCell ref="L7:L8"/>
    <mergeCell ref="Q6:S6"/>
    <mergeCell ref="Q7:Q8"/>
    <mergeCell ref="S7:S8"/>
    <mergeCell ref="J6:L6"/>
    <mergeCell ref="P6:P8"/>
    <mergeCell ref="G7:G8"/>
    <mergeCell ref="M6:M8"/>
    <mergeCell ref="Y6:Y8"/>
    <mergeCell ref="W6:W8"/>
    <mergeCell ref="H7:H8"/>
    <mergeCell ref="J7:J8"/>
    <mergeCell ref="I6:I8"/>
    <mergeCell ref="N7:N8"/>
    <mergeCell ref="O7:O8"/>
    <mergeCell ref="N6:O6"/>
    <mergeCell ref="R7:R8"/>
    <mergeCell ref="AA6:AA8"/>
    <mergeCell ref="T6:T8"/>
    <mergeCell ref="U6:U8"/>
    <mergeCell ref="Z6:Z8"/>
    <mergeCell ref="X6:X8"/>
    <mergeCell ref="V6:V8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Y9" workbookViewId="0">
      <selection activeCell="AB10" sqref="AB10:AC27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6.3320312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6.3320312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6.3320312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6.3320312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6.3320312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6.3320312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6.3320312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6.3320312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6.3320312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6.3320312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6.3320312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6.3320312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6.3320312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6.3320312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6.3320312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6.3320312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6.3320312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6.3320312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6.3320312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6.3320312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6.3320312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6.3320312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6.3320312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6.3320312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6.3320312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6.3320312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6.3320312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6.3320312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6.3320312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6.3320312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6.3320312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6.3320312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6.3320312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6.3320312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6.3320312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6.3320312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6.3320312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6.3320312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6.3320312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6.3320312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6.3320312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6.3320312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6.3320312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6.3320312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6.3320312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6.3320312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6.3320312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6.3320312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6.3320312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6.3320312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6.3320312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6.3320312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6.3320312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6.3320312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6.3320312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6.3320312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6.3320312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6.3320312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6.3320312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6.3320312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6.3320312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6.3320312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6.3320312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6.3320312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173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199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121</v>
      </c>
      <c r="C10" s="28">
        <v>100</v>
      </c>
      <c r="D10" s="33">
        <v>4662452</v>
      </c>
      <c r="E10" s="33">
        <v>4659008</v>
      </c>
      <c r="F10" s="33">
        <v>5210519</v>
      </c>
      <c r="G10" s="33">
        <v>259242</v>
      </c>
      <c r="H10" s="33">
        <v>128603</v>
      </c>
      <c r="I10" s="33">
        <v>4090582</v>
      </c>
      <c r="J10" s="33">
        <v>4162280</v>
      </c>
      <c r="K10" s="33">
        <v>-87462</v>
      </c>
      <c r="L10" s="33">
        <v>15764</v>
      </c>
      <c r="M10" s="33">
        <v>843314</v>
      </c>
      <c r="N10" s="33">
        <v>0</v>
      </c>
      <c r="O10" s="33">
        <v>843314</v>
      </c>
      <c r="P10" s="33">
        <v>4939074</v>
      </c>
      <c r="Q10" s="33">
        <v>111054</v>
      </c>
      <c r="R10" s="33">
        <v>63611</v>
      </c>
      <c r="S10" s="33">
        <v>83834</v>
      </c>
      <c r="T10" s="33">
        <v>9872971</v>
      </c>
      <c r="U10" s="33">
        <v>457671</v>
      </c>
      <c r="V10" s="29">
        <f>[12]Արյունաբան!C77</f>
        <v>-250264.68000000017</v>
      </c>
      <c r="W10" s="33">
        <v>345</v>
      </c>
      <c r="X10" s="29">
        <f>[12]Արյունաբան!C14</f>
        <v>3196234.85</v>
      </c>
      <c r="Y10" s="29">
        <f>[12]Արյունաբան!C15</f>
        <v>1007238</v>
      </c>
      <c r="Z10" s="29">
        <f>[12]Արյունաբան!C42</f>
        <v>3446499.5300000003</v>
      </c>
      <c r="AA10" s="29">
        <f>[12]Արյունաբան!C43</f>
        <v>3289711.5300000003</v>
      </c>
      <c r="AB10" s="170"/>
      <c r="AC10" s="17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71</v>
      </c>
      <c r="C11" s="28">
        <v>100</v>
      </c>
      <c r="D11" s="33">
        <v>136610</v>
      </c>
      <c r="E11" s="33">
        <v>129997</v>
      </c>
      <c r="F11" s="33">
        <v>585302</v>
      </c>
      <c r="G11" s="33">
        <v>8739</v>
      </c>
      <c r="H11" s="33">
        <v>525659</v>
      </c>
      <c r="I11" s="33">
        <v>85394</v>
      </c>
      <c r="J11" s="33">
        <v>125835</v>
      </c>
      <c r="K11" s="33">
        <v>-59316</v>
      </c>
      <c r="L11" s="33">
        <v>18875</v>
      </c>
      <c r="M11" s="33">
        <v>0</v>
      </c>
      <c r="N11" s="33">
        <v>0</v>
      </c>
      <c r="O11" s="33">
        <v>0</v>
      </c>
      <c r="P11" s="33">
        <v>636518</v>
      </c>
      <c r="Q11" s="33">
        <v>4669</v>
      </c>
      <c r="R11" s="33">
        <v>17674</v>
      </c>
      <c r="S11" s="33">
        <v>18922</v>
      </c>
      <c r="T11" s="33">
        <v>721912</v>
      </c>
      <c r="U11" s="33">
        <v>357057</v>
      </c>
      <c r="V11" s="29">
        <f>[12]Դեղեր!C77</f>
        <v>-35466</v>
      </c>
      <c r="W11" s="33">
        <v>134</v>
      </c>
      <c r="X11" s="29">
        <f>[12]Դեղեր!C14</f>
        <v>367705</v>
      </c>
      <c r="Y11" s="29">
        <f>[12]Դեղեր!C15</f>
        <v>357057</v>
      </c>
      <c r="Z11" s="29">
        <f>[12]Դեղեր!C42</f>
        <v>403171</v>
      </c>
      <c r="AA11" s="29">
        <f>[12]Դեղեր!C43</f>
        <v>279433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200</v>
      </c>
      <c r="C12" s="28">
        <v>100</v>
      </c>
      <c r="D12" s="33">
        <v>1964143</v>
      </c>
      <c r="E12" s="33">
        <v>1964143</v>
      </c>
      <c r="F12" s="33">
        <v>1210214</v>
      </c>
      <c r="G12" s="33">
        <v>80768.800000000003</v>
      </c>
      <c r="H12" s="33">
        <v>297873.90000000002</v>
      </c>
      <c r="I12" s="33">
        <v>1173860</v>
      </c>
      <c r="J12" s="33">
        <v>170180</v>
      </c>
      <c r="K12" s="33">
        <v>25937</v>
      </c>
      <c r="L12" s="33">
        <v>11270</v>
      </c>
      <c r="M12" s="33">
        <v>1892678</v>
      </c>
      <c r="N12" s="33">
        <v>0</v>
      </c>
      <c r="O12" s="33">
        <v>1892678</v>
      </c>
      <c r="P12" s="33">
        <v>107819</v>
      </c>
      <c r="Q12" s="33">
        <v>40703</v>
      </c>
      <c r="R12" s="33">
        <v>21828</v>
      </c>
      <c r="S12" s="33">
        <v>45288</v>
      </c>
      <c r="T12" s="33">
        <v>3174357</v>
      </c>
      <c r="U12" s="33">
        <v>860649</v>
      </c>
      <c r="V12" s="29">
        <f>[12]Ինֆեկց!C77</f>
        <v>185467</v>
      </c>
      <c r="W12" s="33">
        <v>473</v>
      </c>
      <c r="X12" s="29">
        <f>[12]Ինֆեկց!C14</f>
        <v>1377396</v>
      </c>
      <c r="Y12" s="29">
        <f>[12]Ինֆեկց!C15</f>
        <v>860649</v>
      </c>
      <c r="Z12" s="29">
        <f>[12]Ինֆեկց!C42</f>
        <v>1191929</v>
      </c>
      <c r="AA12" s="29">
        <f>[12]Ինֆեկց!C43</f>
        <v>1174920</v>
      </c>
      <c r="AB12" s="30"/>
      <c r="AC12" s="17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72</v>
      </c>
      <c r="C13" s="28">
        <v>100</v>
      </c>
      <c r="D13" s="33">
        <v>456821</v>
      </c>
      <c r="E13" s="33">
        <v>452695</v>
      </c>
      <c r="F13" s="33">
        <v>132370</v>
      </c>
      <c r="G13" s="33">
        <v>89779</v>
      </c>
      <c r="H13" s="33">
        <v>8582</v>
      </c>
      <c r="I13" s="33">
        <v>366043</v>
      </c>
      <c r="J13" s="33">
        <v>93565</v>
      </c>
      <c r="K13" s="33">
        <v>42610</v>
      </c>
      <c r="L13" s="33">
        <v>4494</v>
      </c>
      <c r="M13" s="33">
        <v>99537</v>
      </c>
      <c r="N13" s="33">
        <v>30087</v>
      </c>
      <c r="O13" s="33">
        <v>69450</v>
      </c>
      <c r="P13" s="33">
        <v>123611</v>
      </c>
      <c r="Q13" s="33">
        <v>13986</v>
      </c>
      <c r="R13" s="33">
        <v>11091</v>
      </c>
      <c r="S13" s="33">
        <v>38270</v>
      </c>
      <c r="T13" s="33">
        <v>589191</v>
      </c>
      <c r="U13" s="33">
        <v>513243</v>
      </c>
      <c r="V13" s="29">
        <f>[12]ՀԱՊԱԿ!C77</f>
        <v>39893</v>
      </c>
      <c r="W13" s="33">
        <v>298</v>
      </c>
      <c r="X13" s="29">
        <f>[12]ՀԱՊԱԿ!C14</f>
        <v>517882</v>
      </c>
      <c r="Y13" s="29">
        <f>[12]ՀԱՊԱԿ!C15</f>
        <v>513243</v>
      </c>
      <c r="Z13" s="29">
        <f>[12]ՀԱՊԱԿ!C42</f>
        <v>477989</v>
      </c>
      <c r="AA13" s="29">
        <f>[12]ՀԱՊԱԿ!C43</f>
        <v>477989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174</v>
      </c>
      <c r="C14" s="28">
        <v>100</v>
      </c>
      <c r="D14" s="33">
        <v>183865</v>
      </c>
      <c r="E14" s="33">
        <v>183865</v>
      </c>
      <c r="F14" s="33">
        <v>173594</v>
      </c>
      <c r="G14" s="33">
        <v>4631</v>
      </c>
      <c r="H14" s="33">
        <v>38718</v>
      </c>
      <c r="I14" s="33">
        <v>294075.09999999998</v>
      </c>
      <c r="J14" s="33">
        <v>84490</v>
      </c>
      <c r="K14" s="33">
        <v>205039.3</v>
      </c>
      <c r="L14" s="33">
        <v>4545.8</v>
      </c>
      <c r="M14" s="33">
        <v>0</v>
      </c>
      <c r="N14" s="33">
        <v>0</v>
      </c>
      <c r="O14" s="33">
        <v>0</v>
      </c>
      <c r="P14" s="33">
        <v>63384</v>
      </c>
      <c r="Q14" s="33">
        <v>20706</v>
      </c>
      <c r="R14" s="33">
        <v>25625</v>
      </c>
      <c r="S14" s="33">
        <v>24486</v>
      </c>
      <c r="T14" s="33">
        <v>357459</v>
      </c>
      <c r="U14" s="33">
        <v>351701</v>
      </c>
      <c r="V14" s="29">
        <f>[12]Սևան!C77</f>
        <v>10540</v>
      </c>
      <c r="W14" s="33">
        <v>238</v>
      </c>
      <c r="X14" s="29">
        <f>[12]Սևան!C14</f>
        <v>357918</v>
      </c>
      <c r="Y14" s="29">
        <f>[12]Սևան!C15</f>
        <v>352246</v>
      </c>
      <c r="Z14" s="29">
        <f>[12]Սևան!C42</f>
        <v>347378</v>
      </c>
      <c r="AA14" s="29">
        <f>[12]Սևան!C43</f>
        <v>315822</v>
      </c>
      <c r="AB14" s="170"/>
      <c r="AC14" s="17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152</v>
      </c>
      <c r="C15" s="28">
        <v>100</v>
      </c>
      <c r="D15" s="33">
        <v>546452</v>
      </c>
      <c r="E15" s="33">
        <v>528340</v>
      </c>
      <c r="F15" s="33">
        <v>170929</v>
      </c>
      <c r="G15" s="33">
        <v>77494</v>
      </c>
      <c r="H15" s="33">
        <v>53765</v>
      </c>
      <c r="I15" s="33">
        <v>508292</v>
      </c>
      <c r="J15" s="33">
        <v>400845</v>
      </c>
      <c r="K15" s="33">
        <v>40299</v>
      </c>
      <c r="L15" s="33">
        <v>0</v>
      </c>
      <c r="M15" s="33">
        <v>14744</v>
      </c>
      <c r="N15" s="33">
        <v>0</v>
      </c>
      <c r="O15" s="33">
        <v>14744</v>
      </c>
      <c r="P15" s="33">
        <v>194345</v>
      </c>
      <c r="Q15" s="33">
        <v>21093</v>
      </c>
      <c r="R15" s="33">
        <v>24556</v>
      </c>
      <c r="S15" s="33">
        <v>49388</v>
      </c>
      <c r="T15" s="33">
        <v>717381</v>
      </c>
      <c r="U15" s="33">
        <v>501661</v>
      </c>
      <c r="V15" s="29">
        <f>[12]Ազգինստիտ!C77</f>
        <v>21936</v>
      </c>
      <c r="W15" s="33">
        <v>302</v>
      </c>
      <c r="X15" s="29">
        <f>[12]Ազգինստիտ!C14</f>
        <v>650959</v>
      </c>
      <c r="Y15" s="29">
        <f>[12]Ազգինստիտ!C15</f>
        <v>501661</v>
      </c>
      <c r="Z15" s="29">
        <f>[12]Ազգինստիտ!C42</f>
        <v>629023</v>
      </c>
      <c r="AA15" s="29">
        <f>[12]Ազգինստիտ!C43</f>
        <v>488688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122</v>
      </c>
      <c r="C16" s="28">
        <v>100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f>[12]ԳրիգորԼուսավոր!C77</f>
        <v>0</v>
      </c>
      <c r="W16" s="33"/>
      <c r="X16" s="29">
        <f>[12]ԳրիգորԼուսավոր!C14</f>
        <v>0</v>
      </c>
      <c r="Y16" s="29">
        <f>[12]ԳրիգորԼուսավոր!C15</f>
        <v>0</v>
      </c>
      <c r="Z16" s="29">
        <f>[12]ԳրիգորԼուսավոր!C42</f>
        <v>0</v>
      </c>
      <c r="AA16" s="29">
        <f>[12]ԳրիգորԼուսավոր!C43</f>
        <v>0</v>
      </c>
      <c r="AB16" s="170"/>
      <c r="AC16" s="17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153</v>
      </c>
      <c r="C17" s="28">
        <v>100</v>
      </c>
      <c r="D17" s="33">
        <v>287241.59999999998</v>
      </c>
      <c r="E17" s="33">
        <v>282839.5</v>
      </c>
      <c r="F17" s="33">
        <v>140357.9</v>
      </c>
      <c r="G17" s="33">
        <v>35385.199999999997</v>
      </c>
      <c r="H17" s="33">
        <v>73612.2</v>
      </c>
      <c r="I17" s="33">
        <v>256399.9</v>
      </c>
      <c r="J17" s="33">
        <v>59361</v>
      </c>
      <c r="K17" s="33">
        <v>149852.29999999999</v>
      </c>
      <c r="L17" s="33">
        <v>9646.2999999999993</v>
      </c>
      <c r="M17" s="33">
        <v>57069.3</v>
      </c>
      <c r="N17" s="33">
        <v>0</v>
      </c>
      <c r="O17" s="33">
        <v>57069.3</v>
      </c>
      <c r="P17" s="33">
        <v>114138.2</v>
      </c>
      <c r="Q17" s="33">
        <v>12702.2</v>
      </c>
      <c r="R17" s="33">
        <v>6519.5</v>
      </c>
      <c r="S17" s="33">
        <v>18316.2</v>
      </c>
      <c r="T17" s="33">
        <v>427607.4</v>
      </c>
      <c r="U17" s="33">
        <v>254045.3</v>
      </c>
      <c r="V17" s="29">
        <f>[12]Կախվածություններ!C77</f>
        <v>24507</v>
      </c>
      <c r="W17" s="33">
        <v>105</v>
      </c>
      <c r="X17" s="29">
        <f>[12]Կախվածություններ!C14</f>
        <v>296554.90000000002</v>
      </c>
      <c r="Y17" s="29">
        <f>[12]Կախվածություններ!C15</f>
        <v>254234.8</v>
      </c>
      <c r="Z17" s="29">
        <f>[12]Կախվածություններ!C42</f>
        <v>272047.90000000002</v>
      </c>
      <c r="AA17" s="29">
        <f>[12]Կախվածություններ!C43</f>
        <v>264128.90000000002</v>
      </c>
      <c r="AB17" s="17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154</v>
      </c>
      <c r="C18" s="28">
        <v>100</v>
      </c>
      <c r="D18" s="33">
        <v>448440</v>
      </c>
      <c r="E18" s="33">
        <v>448185</v>
      </c>
      <c r="F18" s="33">
        <v>261639</v>
      </c>
      <c r="G18" s="33">
        <v>103900</v>
      </c>
      <c r="H18" s="33">
        <v>1410.5</v>
      </c>
      <c r="I18" s="33">
        <v>361784</v>
      </c>
      <c r="J18" s="33">
        <v>186161</v>
      </c>
      <c r="K18" s="33">
        <v>98164.5</v>
      </c>
      <c r="L18" s="33">
        <v>29983</v>
      </c>
      <c r="M18" s="33">
        <v>125136.8</v>
      </c>
      <c r="N18" s="33">
        <v>0</v>
      </c>
      <c r="O18" s="33">
        <v>125136.8</v>
      </c>
      <c r="P18" s="33">
        <v>223157.6</v>
      </c>
      <c r="Q18" s="33">
        <v>21055</v>
      </c>
      <c r="R18" s="33">
        <v>23493</v>
      </c>
      <c r="S18" s="33">
        <v>171.6</v>
      </c>
      <c r="T18" s="33">
        <v>710078</v>
      </c>
      <c r="U18" s="33">
        <v>322708</v>
      </c>
      <c r="V18" s="29">
        <f>[12]Ավան!C77</f>
        <v>17330.5</v>
      </c>
      <c r="W18" s="33">
        <v>170</v>
      </c>
      <c r="X18" s="29">
        <f>[12]Ավան!C14</f>
        <v>354241.8</v>
      </c>
      <c r="Y18" s="29">
        <f>[12]Ավան!C15</f>
        <v>322708</v>
      </c>
      <c r="Z18" s="29">
        <f>[12]Ավան!C42</f>
        <v>336911.3</v>
      </c>
      <c r="AA18" s="29">
        <f>[12]Ավան!C43</f>
        <v>305377.5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175</v>
      </c>
      <c r="C19" s="28">
        <v>100</v>
      </c>
      <c r="D19" s="33">
        <v>788831.6</v>
      </c>
      <c r="E19" s="33">
        <v>786449.8</v>
      </c>
      <c r="F19" s="33">
        <v>118534.39999999999</v>
      </c>
      <c r="G19" s="33">
        <v>35265.5</v>
      </c>
      <c r="H19" s="33">
        <v>34842.6</v>
      </c>
      <c r="I19" s="33">
        <v>580248</v>
      </c>
      <c r="J19" s="33">
        <v>583090</v>
      </c>
      <c r="K19" s="33">
        <v>-2842</v>
      </c>
      <c r="L19" s="33"/>
      <c r="M19" s="33">
        <v>298312</v>
      </c>
      <c r="N19" s="33"/>
      <c r="O19" s="33">
        <v>298312</v>
      </c>
      <c r="P19" s="33">
        <v>28806</v>
      </c>
      <c r="Q19" s="33">
        <v>994.4</v>
      </c>
      <c r="R19" s="33">
        <v>1444</v>
      </c>
      <c r="S19" s="33">
        <v>16791</v>
      </c>
      <c r="T19" s="33">
        <v>907366</v>
      </c>
      <c r="U19" s="33">
        <v>189166</v>
      </c>
      <c r="V19" s="29">
        <f>'[12]Բերդի ԲԿ'!C77</f>
        <v>-2841.6000000000058</v>
      </c>
      <c r="W19" s="33">
        <v>142</v>
      </c>
      <c r="X19" s="29">
        <f>'[12]Բերդի ԲԿ'!C14</f>
        <v>190394</v>
      </c>
      <c r="Y19" s="29">
        <f>'[12]Բերդի ԲԿ'!C15</f>
        <v>169281</v>
      </c>
      <c r="Z19" s="29">
        <f>'[12]Բերդի ԲԿ'!C42</f>
        <v>193235.6</v>
      </c>
      <c r="AA19" s="29">
        <f>'[12]Բերդի ԲԿ'!C43</f>
        <v>193235.6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176</v>
      </c>
      <c r="C20" s="34" t="s">
        <v>84</v>
      </c>
      <c r="D20" s="33">
        <v>449162</v>
      </c>
      <c r="E20" s="33">
        <v>449162</v>
      </c>
      <c r="F20" s="33">
        <v>64195</v>
      </c>
      <c r="G20" s="33">
        <v>31957</v>
      </c>
      <c r="H20" s="33">
        <v>11096</v>
      </c>
      <c r="I20" s="33">
        <v>61501</v>
      </c>
      <c r="J20" s="33">
        <v>37388</v>
      </c>
      <c r="K20" s="33">
        <v>23395</v>
      </c>
      <c r="L20" s="33">
        <v>718</v>
      </c>
      <c r="M20" s="33">
        <v>407413</v>
      </c>
      <c r="N20" s="33"/>
      <c r="O20" s="33">
        <v>407413</v>
      </c>
      <c r="P20" s="33">
        <v>44675</v>
      </c>
      <c r="Q20" s="33">
        <v>9219</v>
      </c>
      <c r="R20" s="33">
        <v>7711</v>
      </c>
      <c r="S20" s="33">
        <v>21395</v>
      </c>
      <c r="T20" s="33">
        <v>513357</v>
      </c>
      <c r="U20" s="33">
        <v>255187</v>
      </c>
      <c r="V20" s="29">
        <f>[12]Մաշկաբան!C77</f>
        <v>22130</v>
      </c>
      <c r="W20" s="33">
        <v>96</v>
      </c>
      <c r="X20" s="29">
        <f>[12]Մաշկաբան!C14</f>
        <v>261719</v>
      </c>
      <c r="Y20" s="29">
        <f>[12]Մաշկաբան!C15</f>
        <v>255187</v>
      </c>
      <c r="Z20" s="29">
        <f>[12]Մաշկաբան!C42</f>
        <v>239589</v>
      </c>
      <c r="AA20" s="29">
        <f>[12]Մաշկաբան!C43</f>
        <v>239589</v>
      </c>
      <c r="AB20" s="30"/>
      <c r="AC20" s="171"/>
      <c r="AD20" s="31"/>
      <c r="AE20" s="31"/>
      <c r="AF20" s="31"/>
    </row>
    <row r="21" spans="1:33" ht="57" customHeight="1" x14ac:dyDescent="0.4">
      <c r="A21" s="35" t="s">
        <v>60</v>
      </c>
      <c r="B21" s="32" t="s">
        <v>177</v>
      </c>
      <c r="C21" s="34" t="s">
        <v>84</v>
      </c>
      <c r="D21" s="33">
        <v>23055</v>
      </c>
      <c r="E21" s="33">
        <v>23055</v>
      </c>
      <c r="F21" s="33">
        <v>10837</v>
      </c>
      <c r="G21" s="33">
        <v>9312</v>
      </c>
      <c r="H21" s="33">
        <v>490</v>
      </c>
      <c r="I21" s="33">
        <v>-2154</v>
      </c>
      <c r="J21" s="33">
        <v>3014</v>
      </c>
      <c r="K21" s="33">
        <v>-5633</v>
      </c>
      <c r="L21" s="33">
        <v>465</v>
      </c>
      <c r="M21" s="33">
        <v>20098</v>
      </c>
      <c r="N21" s="33">
        <v>0</v>
      </c>
      <c r="O21" s="33">
        <v>20098</v>
      </c>
      <c r="P21" s="33">
        <v>15893</v>
      </c>
      <c r="Q21" s="33">
        <v>8172</v>
      </c>
      <c r="R21" s="33">
        <v>1678</v>
      </c>
      <c r="S21" s="33">
        <v>0</v>
      </c>
      <c r="T21" s="33">
        <v>33836</v>
      </c>
      <c r="U21" s="106">
        <v>126393</v>
      </c>
      <c r="V21" s="29">
        <f>[12]Նևրոզներ!C77</f>
        <v>-8639</v>
      </c>
      <c r="W21" s="33">
        <v>41</v>
      </c>
      <c r="X21" s="29">
        <f>[12]Նևրոզներ!C14</f>
        <v>60285</v>
      </c>
      <c r="Y21" s="29">
        <f>[12]Նևրոզներ!C15</f>
        <v>59830</v>
      </c>
      <c r="Z21" s="29">
        <f>[12]Նևրոզներ!C42</f>
        <v>68924</v>
      </c>
      <c r="AA21" s="29">
        <f>[12]Նևրոզներ!C43</f>
        <v>68924</v>
      </c>
      <c r="AB21" s="17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178</v>
      </c>
      <c r="C22" s="34" t="s">
        <v>84</v>
      </c>
      <c r="D22" s="33">
        <v>9858963</v>
      </c>
      <c r="E22" s="33">
        <v>9333052</v>
      </c>
      <c r="F22" s="33">
        <v>1051583</v>
      </c>
      <c r="G22" s="33">
        <v>531610</v>
      </c>
      <c r="H22" s="33">
        <v>30852</v>
      </c>
      <c r="I22" s="33">
        <v>6239384</v>
      </c>
      <c r="J22" s="33">
        <v>607370</v>
      </c>
      <c r="K22" s="33">
        <v>2238846</v>
      </c>
      <c r="L22" s="33">
        <v>19825</v>
      </c>
      <c r="M22" s="33">
        <v>1803975</v>
      </c>
      <c r="N22" s="33">
        <v>224917</v>
      </c>
      <c r="O22" s="33">
        <v>932200</v>
      </c>
      <c r="P22" s="33">
        <v>2867187</v>
      </c>
      <c r="Q22" s="33">
        <v>590837</v>
      </c>
      <c r="R22" s="33">
        <v>88394</v>
      </c>
      <c r="S22" s="33">
        <v>266402</v>
      </c>
      <c r="T22" s="33">
        <v>10910546</v>
      </c>
      <c r="U22" s="33">
        <v>2606552</v>
      </c>
      <c r="V22" s="29">
        <f>[12]Ուռուցքաբ!C77</f>
        <v>122348</v>
      </c>
      <c r="W22" s="33">
        <v>525</v>
      </c>
      <c r="X22" s="29">
        <f>[12]Ուռուցքաբ!C14</f>
        <v>3136082</v>
      </c>
      <c r="Y22" s="29">
        <f>[12]Ուռուցքաբ!C15</f>
        <v>2500346</v>
      </c>
      <c r="Z22" s="29">
        <f>[12]Ուռուցքաբ!C42</f>
        <v>3013734</v>
      </c>
      <c r="AA22" s="29">
        <f>[12]Ուռուցքաբ!C43</f>
        <v>2997181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179</v>
      </c>
      <c r="C23" s="34" t="s">
        <v>84</v>
      </c>
      <c r="D23" s="33">
        <v>168906</v>
      </c>
      <c r="E23" s="33">
        <v>168906</v>
      </c>
      <c r="F23" s="33">
        <v>262101</v>
      </c>
      <c r="G23" s="33">
        <v>44917</v>
      </c>
      <c r="H23" s="33">
        <v>31614</v>
      </c>
      <c r="I23" s="33">
        <v>34847</v>
      </c>
      <c r="J23" s="33">
        <v>75060</v>
      </c>
      <c r="K23" s="33">
        <v>40537</v>
      </c>
      <c r="L23" s="33">
        <v>324</v>
      </c>
      <c r="M23" s="33">
        <v>99367</v>
      </c>
      <c r="N23" s="33">
        <v>6277</v>
      </c>
      <c r="O23" s="33">
        <v>93090</v>
      </c>
      <c r="P23" s="33">
        <v>204055</v>
      </c>
      <c r="Q23" s="33">
        <v>61374</v>
      </c>
      <c r="R23" s="33">
        <v>72937</v>
      </c>
      <c r="S23" s="33"/>
      <c r="T23" s="33">
        <v>338268</v>
      </c>
      <c r="U23" s="33">
        <v>457906</v>
      </c>
      <c r="V23" s="29">
        <f>[12]Այրվածք!C77</f>
        <v>-40538</v>
      </c>
      <c r="W23" s="33">
        <v>123</v>
      </c>
      <c r="X23" s="29">
        <f>[12]Այրվածք!C14</f>
        <v>479318</v>
      </c>
      <c r="Y23" s="29">
        <f>[12]Այրվածք!C15</f>
        <v>457905</v>
      </c>
      <c r="Z23" s="29">
        <f>[12]Այրվածք!C42</f>
        <v>519856</v>
      </c>
      <c r="AA23" s="29">
        <f>[12]Այրվածք!C43</f>
        <v>519856</v>
      </c>
      <c r="AB23" s="17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29">
        <f>[12]Sheet15!C77</f>
        <v>0</v>
      </c>
      <c r="W24" s="33"/>
      <c r="X24" s="29">
        <f>[12]Sheet15!C14</f>
        <v>0</v>
      </c>
      <c r="Y24" s="29">
        <f>[12]Sheet15!C15</f>
        <v>0</v>
      </c>
      <c r="Z24" s="29">
        <f>[12]Sheet15!C42</f>
        <v>0</v>
      </c>
      <c r="AA24" s="29">
        <f>[12]Sheet15!C43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29">
        <f>[12]Sheet16!C77</f>
        <v>0</v>
      </c>
      <c r="W25" s="33"/>
      <c r="X25" s="29">
        <f>[12]Sheet16!C14</f>
        <v>0</v>
      </c>
      <c r="Y25" s="29">
        <f>[12]Sheet16!C15</f>
        <v>0</v>
      </c>
      <c r="Z25" s="29">
        <f>[12]Sheet16!C42</f>
        <v>0</v>
      </c>
      <c r="AA25" s="29">
        <f>[12]Sheet16!C43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29">
        <f>[12]Sheet17!C77</f>
        <v>0</v>
      </c>
      <c r="W26" s="33"/>
      <c r="X26" s="29">
        <f>[12]Sheet17!C14</f>
        <v>0</v>
      </c>
      <c r="Y26" s="29">
        <f>[12]Sheet17!C15</f>
        <v>0</v>
      </c>
      <c r="Z26" s="29">
        <f>[12]Sheet17!C42</f>
        <v>0</v>
      </c>
      <c r="AA26" s="29">
        <f>[12]Sheet17!C43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29">
        <f>[12]Sheet18!C77</f>
        <v>0</v>
      </c>
      <c r="W27" s="33"/>
      <c r="X27" s="29">
        <f>[12]Sheet18!C14</f>
        <v>0</v>
      </c>
      <c r="Y27" s="29">
        <f>[12]Sheet18!C15</f>
        <v>0</v>
      </c>
      <c r="Z27" s="29">
        <f>[12]Sheet18!C42</f>
        <v>0</v>
      </c>
      <c r="AA27" s="29">
        <f>[12]Sheet18!C43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29">
        <f>[12]Sheet19!C77</f>
        <v>0</v>
      </c>
      <c r="W28" s="33"/>
      <c r="X28" s="29">
        <f>[12]Sheet19!C14</f>
        <v>0</v>
      </c>
      <c r="Y28" s="29">
        <f>[12]Sheet19!C15</f>
        <v>0</v>
      </c>
      <c r="Z28" s="29">
        <f>[12]Sheet19!C42</f>
        <v>0</v>
      </c>
      <c r="AA28" s="29">
        <f>[12]Sheet19!C43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29">
        <f>[12]Sheet20!C77</f>
        <v>0</v>
      </c>
      <c r="W29" s="33"/>
      <c r="X29" s="29">
        <f>[12]Sheet20!C14</f>
        <v>0</v>
      </c>
      <c r="Y29" s="29">
        <f>[12]Sheet20!C15</f>
        <v>0</v>
      </c>
      <c r="Z29" s="29">
        <f>[12]Sheet20!C42</f>
        <v>0</v>
      </c>
      <c r="AA29" s="29">
        <f>[12]Sheet20!C43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29">
        <f>[12]Sheet21!C77</f>
        <v>0</v>
      </c>
      <c r="W30" s="33"/>
      <c r="X30" s="41">
        <f>[12]Sheet21!C14</f>
        <v>0</v>
      </c>
      <c r="Y30" s="41">
        <f>[12]Sheet21!C15</f>
        <v>0</v>
      </c>
      <c r="Z30" s="41">
        <f>[12]Sheet21!C42</f>
        <v>0</v>
      </c>
      <c r="AA30" s="41">
        <f>[12]Sheet21!C43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19974942.199999999</v>
      </c>
      <c r="E31" s="61">
        <f t="shared" si="0"/>
        <v>19409697.300000001</v>
      </c>
      <c r="F31" s="61">
        <f t="shared" si="0"/>
        <v>9392175.3000000007</v>
      </c>
      <c r="G31" s="61">
        <f t="shared" si="0"/>
        <v>1313000.5</v>
      </c>
      <c r="H31" s="61">
        <f t="shared" si="0"/>
        <v>1237118.2</v>
      </c>
      <c r="I31" s="61">
        <f t="shared" si="0"/>
        <v>14050256</v>
      </c>
      <c r="J31" s="61">
        <f t="shared" si="0"/>
        <v>6588639</v>
      </c>
      <c r="K31" s="61">
        <f t="shared" si="0"/>
        <v>2709427.1</v>
      </c>
      <c r="L31" s="61">
        <f t="shared" si="0"/>
        <v>115910.1</v>
      </c>
      <c r="M31" s="61">
        <f t="shared" si="0"/>
        <v>5661644.0999999996</v>
      </c>
      <c r="N31" s="61">
        <f t="shared" si="0"/>
        <v>261281</v>
      </c>
      <c r="O31" s="61">
        <f t="shared" si="0"/>
        <v>4753505.0999999996</v>
      </c>
      <c r="P31" s="61">
        <f t="shared" si="0"/>
        <v>9562662.8000000007</v>
      </c>
      <c r="Q31" s="61">
        <f t="shared" si="0"/>
        <v>916564.6</v>
      </c>
      <c r="R31" s="61">
        <f t="shared" si="0"/>
        <v>366561.5</v>
      </c>
      <c r="S31" s="61">
        <f t="shared" si="0"/>
        <v>583263.80000000005</v>
      </c>
      <c r="T31" s="61">
        <f t="shared" si="0"/>
        <v>29274329.399999999</v>
      </c>
      <c r="U31" s="46">
        <f t="shared" si="0"/>
        <v>7253939.2999999998</v>
      </c>
      <c r="V31" s="47">
        <f t="shared" si="0"/>
        <v>106402.21999999983</v>
      </c>
      <c r="W31" s="61">
        <f t="shared" si="0"/>
        <v>2992</v>
      </c>
      <c r="X31" s="47">
        <f t="shared" si="0"/>
        <v>11246689.550000001</v>
      </c>
      <c r="Y31" s="47">
        <f t="shared" si="0"/>
        <v>7611585.7999999998</v>
      </c>
      <c r="Z31" s="47">
        <f t="shared" si="0"/>
        <v>11140287.33</v>
      </c>
      <c r="AA31" s="48">
        <f t="shared" si="0"/>
        <v>10614855.530000001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I6:I8"/>
    <mergeCell ref="H7:H8"/>
    <mergeCell ref="G7:G8"/>
    <mergeCell ref="N7:N8"/>
    <mergeCell ref="D6:D8"/>
    <mergeCell ref="G6:H6"/>
    <mergeCell ref="F6:F8"/>
    <mergeCell ref="J7:J8"/>
    <mergeCell ref="K7:K8"/>
    <mergeCell ref="S7:S8"/>
    <mergeCell ref="L7:L8"/>
    <mergeCell ref="M6:M8"/>
    <mergeCell ref="AA6:AA8"/>
    <mergeCell ref="V6:V8"/>
    <mergeCell ref="U6:U8"/>
    <mergeCell ref="Z6:Z8"/>
    <mergeCell ref="W6:W8"/>
    <mergeCell ref="X6:X8"/>
    <mergeCell ref="Y6:Y8"/>
    <mergeCell ref="T1:Y1"/>
    <mergeCell ref="A2:Y2"/>
    <mergeCell ref="A3:Y3"/>
    <mergeCell ref="A4:Y4"/>
    <mergeCell ref="A6:A7"/>
    <mergeCell ref="B6:B7"/>
    <mergeCell ref="E6:E8"/>
    <mergeCell ref="T6:T8"/>
    <mergeCell ref="O7:O8"/>
    <mergeCell ref="R7:R8"/>
    <mergeCell ref="Q7:Q8"/>
    <mergeCell ref="C6:C8"/>
    <mergeCell ref="N6:O6"/>
    <mergeCell ref="J6:L6"/>
    <mergeCell ref="Q6:S6"/>
    <mergeCell ref="P6:P8"/>
  </mergeCells>
  <pageMargins left="0.7" right="0.7" top="0.75" bottom="0.75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0" workbookViewId="0">
      <selection activeCell="AB10" sqref="AB10:AC13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s="64" customFormat="1" ht="45" customHeight="1" x14ac:dyDescent="0.4">
      <c r="T1" s="282"/>
      <c r="U1" s="282"/>
      <c r="V1" s="282"/>
      <c r="W1" s="282"/>
      <c r="X1" s="282"/>
      <c r="Y1" s="282"/>
      <c r="Z1" s="169"/>
      <c r="AA1" s="169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92" customFormat="1" ht="26.25" customHeight="1" x14ac:dyDescent="0.45">
      <c r="A4" s="283" t="s">
        <v>105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62"/>
      <c r="AA4" s="63" t="s">
        <v>17</v>
      </c>
      <c r="AB4" s="91"/>
    </row>
    <row r="5" spans="1:33" s="64" customFormat="1" ht="18" thickBot="1" x14ac:dyDescent="0.45">
      <c r="B5" s="65" t="s">
        <v>18</v>
      </c>
      <c r="C5" s="66"/>
      <c r="D5" s="64" t="s">
        <v>249</v>
      </c>
      <c r="U5" s="67"/>
      <c r="AA5" s="68" t="s">
        <v>19</v>
      </c>
      <c r="AB5" s="93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69" t="s">
        <v>48</v>
      </c>
      <c r="B10" s="70" t="s">
        <v>129</v>
      </c>
      <c r="C10" s="71">
        <v>100</v>
      </c>
      <c r="D10" s="72">
        <v>402931.5</v>
      </c>
      <c r="E10" s="72">
        <v>402768.4</v>
      </c>
      <c r="F10" s="72">
        <v>163279</v>
      </c>
      <c r="G10" s="72">
        <v>0</v>
      </c>
      <c r="H10" s="72">
        <v>71925.7</v>
      </c>
      <c r="I10" s="72">
        <v>79047.100000000006</v>
      </c>
      <c r="J10" s="72">
        <v>85185</v>
      </c>
      <c r="K10" s="72">
        <v>-6319.4</v>
      </c>
      <c r="L10" s="72">
        <v>181.5</v>
      </c>
      <c r="M10" s="72">
        <v>440068</v>
      </c>
      <c r="N10" s="72">
        <v>0</v>
      </c>
      <c r="O10" s="72">
        <v>440068</v>
      </c>
      <c r="P10" s="72">
        <v>47095.4</v>
      </c>
      <c r="Q10" s="72">
        <v>2278.4</v>
      </c>
      <c r="R10" s="72">
        <v>7154.3</v>
      </c>
      <c r="S10" s="72">
        <v>21424.2</v>
      </c>
      <c r="T10" s="72">
        <v>566210.5</v>
      </c>
      <c r="U10" s="72">
        <v>268300.2</v>
      </c>
      <c r="V10" s="29">
        <v>4361.6000000000004</v>
      </c>
      <c r="W10" s="72">
        <v>153</v>
      </c>
      <c r="X10" s="29">
        <v>286452.7</v>
      </c>
      <c r="Y10" s="29">
        <v>257795.4</v>
      </c>
      <c r="Z10" s="29">
        <v>281133.59999999998</v>
      </c>
      <c r="AA10" s="29">
        <v>281133.59999999998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69" t="s">
        <v>49</v>
      </c>
      <c r="B11" s="70" t="s">
        <v>106</v>
      </c>
      <c r="C11" s="71">
        <v>100</v>
      </c>
      <c r="D11" s="72">
        <v>356948.1</v>
      </c>
      <c r="E11" s="72">
        <v>356948.1</v>
      </c>
      <c r="F11" s="72">
        <v>98708.1</v>
      </c>
      <c r="G11" s="72">
        <v>40971.199999999997</v>
      </c>
      <c r="H11" s="72">
        <v>14076.3</v>
      </c>
      <c r="I11" s="72">
        <v>70830.7</v>
      </c>
      <c r="J11" s="72">
        <v>49202</v>
      </c>
      <c r="K11" s="72">
        <v>21628.7</v>
      </c>
      <c r="L11" s="72">
        <v>0</v>
      </c>
      <c r="M11" s="72">
        <v>303882.59999999998</v>
      </c>
      <c r="N11" s="72">
        <v>0</v>
      </c>
      <c r="O11" s="72">
        <v>303882.59999999998</v>
      </c>
      <c r="P11" s="72">
        <v>80942.899999999994</v>
      </c>
      <c r="Q11" s="72">
        <v>7283.9</v>
      </c>
      <c r="R11" s="72">
        <v>6060</v>
      </c>
      <c r="S11" s="72">
        <v>18510.3</v>
      </c>
      <c r="T11" s="72">
        <v>455656.2</v>
      </c>
      <c r="U11" s="72">
        <v>215776.3</v>
      </c>
      <c r="V11" s="29">
        <v>11457.2</v>
      </c>
      <c r="W11" s="292">
        <v>157</v>
      </c>
      <c r="X11" s="29">
        <v>239433.5</v>
      </c>
      <c r="Y11" s="29">
        <v>215379</v>
      </c>
      <c r="Z11" s="29">
        <v>227976.30000000002</v>
      </c>
      <c r="AA11" s="29">
        <v>227976.30000000002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69" t="s">
        <v>50</v>
      </c>
      <c r="B12" s="70" t="s">
        <v>107</v>
      </c>
      <c r="C12" s="71">
        <v>100</v>
      </c>
      <c r="D12" s="72">
        <v>26573.200000000001</v>
      </c>
      <c r="E12" s="72">
        <v>26573.200000000001</v>
      </c>
      <c r="F12" s="72">
        <v>8155.2</v>
      </c>
      <c r="G12" s="72">
        <v>2340</v>
      </c>
      <c r="H12" s="72">
        <v>4950.2</v>
      </c>
      <c r="I12" s="72">
        <v>29540.9</v>
      </c>
      <c r="J12" s="72">
        <v>6085</v>
      </c>
      <c r="K12" s="72">
        <v>23455.9</v>
      </c>
      <c r="L12" s="72">
        <v>0</v>
      </c>
      <c r="M12" s="72">
        <v>0</v>
      </c>
      <c r="N12" s="72">
        <v>0</v>
      </c>
      <c r="O12" s="72">
        <v>0</v>
      </c>
      <c r="P12" s="72">
        <v>5187.5</v>
      </c>
      <c r="Q12" s="72">
        <v>5187.5</v>
      </c>
      <c r="R12" s="72">
        <v>0</v>
      </c>
      <c r="S12" s="72">
        <v>0</v>
      </c>
      <c r="T12" s="72">
        <v>34728.400000000001</v>
      </c>
      <c r="U12" s="72">
        <v>185591.9</v>
      </c>
      <c r="V12" s="29">
        <v>2185.8000000000002</v>
      </c>
      <c r="W12" s="292">
        <v>96</v>
      </c>
      <c r="X12" s="29">
        <v>204555.9</v>
      </c>
      <c r="Y12" s="29">
        <v>185579.9</v>
      </c>
      <c r="Z12" s="29">
        <v>202370.09999999998</v>
      </c>
      <c r="AA12" s="29">
        <v>202370.09999999998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69" t="s">
        <v>51</v>
      </c>
      <c r="B13" s="70" t="s">
        <v>55</v>
      </c>
      <c r="C13" s="71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29">
        <v>0</v>
      </c>
      <c r="W13" s="94"/>
      <c r="X13" s="29">
        <v>0</v>
      </c>
      <c r="Y13" s="29">
        <v>0</v>
      </c>
      <c r="Z13" s="29">
        <v>0</v>
      </c>
      <c r="AA13" s="29"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69" t="s">
        <v>52</v>
      </c>
      <c r="B14" s="70" t="s">
        <v>55</v>
      </c>
      <c r="C14" s="71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29">
        <v>0</v>
      </c>
      <c r="W14" s="94"/>
      <c r="X14" s="29">
        <v>0</v>
      </c>
      <c r="Y14" s="29">
        <v>0</v>
      </c>
      <c r="Z14" s="29">
        <v>0</v>
      </c>
      <c r="AA14" s="29"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69" t="s">
        <v>53</v>
      </c>
      <c r="B15" s="70" t="s">
        <v>55</v>
      </c>
      <c r="C15" s="71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29">
        <v>0</v>
      </c>
      <c r="W15" s="94"/>
      <c r="X15" s="29">
        <v>0</v>
      </c>
      <c r="Y15" s="29">
        <v>0</v>
      </c>
      <c r="Z15" s="29">
        <v>0</v>
      </c>
      <c r="AA15" s="29"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69" t="s">
        <v>54</v>
      </c>
      <c r="B16" s="70" t="s">
        <v>55</v>
      </c>
      <c r="C16" s="71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29">
        <v>0</v>
      </c>
      <c r="W16" s="94"/>
      <c r="X16" s="29">
        <v>0</v>
      </c>
      <c r="Y16" s="29">
        <v>0</v>
      </c>
      <c r="Z16" s="29">
        <v>0</v>
      </c>
      <c r="AA16" s="29"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69" t="s">
        <v>56</v>
      </c>
      <c r="B17" s="70" t="s">
        <v>55</v>
      </c>
      <c r="C17" s="71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29">
        <v>0</v>
      </c>
      <c r="W17" s="94"/>
      <c r="X17" s="29">
        <v>0</v>
      </c>
      <c r="Y17" s="29">
        <v>0</v>
      </c>
      <c r="Z17" s="29">
        <v>0</v>
      </c>
      <c r="AA17" s="29"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69" t="s">
        <v>57</v>
      </c>
      <c r="B18" s="70" t="s">
        <v>55</v>
      </c>
      <c r="C18" s="71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29">
        <v>0</v>
      </c>
      <c r="W18" s="94"/>
      <c r="X18" s="29">
        <v>0</v>
      </c>
      <c r="Y18" s="29">
        <v>0</v>
      </c>
      <c r="Z18" s="29">
        <v>0</v>
      </c>
      <c r="AA18" s="29">
        <v>0</v>
      </c>
      <c r="AB18" s="30"/>
      <c r="AC18" s="31"/>
      <c r="AD18" s="31"/>
      <c r="AE18" s="31"/>
      <c r="AF18" s="31"/>
    </row>
    <row r="19" spans="1:33" ht="57" customHeight="1" x14ac:dyDescent="0.4">
      <c r="A19" s="69" t="s">
        <v>58</v>
      </c>
      <c r="B19" s="70" t="s">
        <v>55</v>
      </c>
      <c r="C19" s="71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29">
        <v>0</v>
      </c>
      <c r="W19" s="94"/>
      <c r="X19" s="29">
        <v>0</v>
      </c>
      <c r="Y19" s="29">
        <v>0</v>
      </c>
      <c r="Z19" s="29">
        <v>0</v>
      </c>
      <c r="AA19" s="29">
        <v>0</v>
      </c>
      <c r="AB19" s="30"/>
      <c r="AC19" s="31"/>
      <c r="AD19" s="31"/>
      <c r="AE19" s="31"/>
      <c r="AF19" s="31"/>
    </row>
    <row r="20" spans="1:33" ht="57" customHeight="1" x14ac:dyDescent="0.4">
      <c r="A20" s="73" t="s">
        <v>59</v>
      </c>
      <c r="B20" s="70" t="s">
        <v>55</v>
      </c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72"/>
      <c r="V20" s="29">
        <v>0</v>
      </c>
      <c r="W20" s="94"/>
      <c r="X20" s="29">
        <v>0</v>
      </c>
      <c r="Y20" s="29">
        <v>0</v>
      </c>
      <c r="Z20" s="29">
        <v>0</v>
      </c>
      <c r="AA20" s="29">
        <v>0</v>
      </c>
      <c r="AB20" s="30"/>
      <c r="AC20" s="31"/>
      <c r="AD20" s="31"/>
      <c r="AE20" s="31"/>
      <c r="AF20" s="31"/>
    </row>
    <row r="21" spans="1:33" ht="57" customHeight="1" x14ac:dyDescent="0.4">
      <c r="A21" s="73" t="s">
        <v>60</v>
      </c>
      <c r="B21" s="70" t="s">
        <v>55</v>
      </c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72"/>
      <c r="V21" s="29">
        <v>0</v>
      </c>
      <c r="W21" s="94"/>
      <c r="X21" s="29">
        <v>0</v>
      </c>
      <c r="Y21" s="29">
        <v>0</v>
      </c>
      <c r="Z21" s="29">
        <v>0</v>
      </c>
      <c r="AA21" s="29">
        <v>0</v>
      </c>
      <c r="AB21" s="30"/>
      <c r="AC21" s="31"/>
      <c r="AD21" s="31"/>
      <c r="AE21" s="31"/>
      <c r="AF21" s="31"/>
    </row>
    <row r="22" spans="1:33" ht="57" customHeight="1" x14ac:dyDescent="0.4">
      <c r="A22" s="73" t="s">
        <v>61</v>
      </c>
      <c r="B22" s="70" t="s">
        <v>55</v>
      </c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72"/>
      <c r="V22" s="29">
        <v>0</v>
      </c>
      <c r="W22" s="94"/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73" t="s">
        <v>62</v>
      </c>
      <c r="B23" s="70" t="s">
        <v>55</v>
      </c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72"/>
      <c r="V23" s="29">
        <v>0</v>
      </c>
      <c r="W23" s="94"/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73" t="s">
        <v>63</v>
      </c>
      <c r="B24" s="74" t="s">
        <v>55</v>
      </c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72"/>
      <c r="V24" s="29">
        <v>0</v>
      </c>
      <c r="W24" s="94"/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73" t="s">
        <v>64</v>
      </c>
      <c r="B25" s="74" t="s">
        <v>55</v>
      </c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72"/>
      <c r="V25" s="29">
        <v>0</v>
      </c>
      <c r="W25" s="94"/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73" t="s">
        <v>65</v>
      </c>
      <c r="B26" s="74" t="s">
        <v>55</v>
      </c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72"/>
      <c r="V26" s="29">
        <v>0</v>
      </c>
      <c r="W26" s="94"/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73" t="s">
        <v>66</v>
      </c>
      <c r="B27" s="74" t="s">
        <v>55</v>
      </c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72"/>
      <c r="V27" s="29">
        <v>0</v>
      </c>
      <c r="W27" s="94"/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73" t="s">
        <v>67</v>
      </c>
      <c r="B28" s="74" t="s">
        <v>55</v>
      </c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72"/>
      <c r="V28" s="29">
        <v>0</v>
      </c>
      <c r="W28" s="94"/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73" t="s">
        <v>68</v>
      </c>
      <c r="B29" s="74" t="s">
        <v>55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72"/>
      <c r="V29" s="29">
        <v>0</v>
      </c>
      <c r="W29" s="94"/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75" t="s">
        <v>69</v>
      </c>
      <c r="B30" s="76" t="s">
        <v>55</v>
      </c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8"/>
      <c r="V30" s="29">
        <v>0</v>
      </c>
      <c r="W30" s="77"/>
      <c r="X30" s="41">
        <v>0</v>
      </c>
      <c r="Y30" s="41">
        <v>0</v>
      </c>
      <c r="Z30" s="41">
        <v>0</v>
      </c>
      <c r="AA30" s="41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95"/>
      <c r="B31" s="96" t="s">
        <v>70</v>
      </c>
      <c r="C31" s="97"/>
      <c r="D31" s="293">
        <f t="shared" ref="D31:W31" si="0">SUM(D10:D30)</f>
        <v>786452.79999999993</v>
      </c>
      <c r="E31" s="293">
        <f t="shared" si="0"/>
        <v>786289.7</v>
      </c>
      <c r="F31" s="293">
        <f t="shared" si="0"/>
        <v>270142.3</v>
      </c>
      <c r="G31" s="293">
        <f t="shared" si="0"/>
        <v>43311.199999999997</v>
      </c>
      <c r="H31" s="293">
        <f t="shared" si="0"/>
        <v>90952.2</v>
      </c>
      <c r="I31" s="293">
        <f t="shared" si="0"/>
        <v>179418.69999999998</v>
      </c>
      <c r="J31" s="293">
        <f t="shared" si="0"/>
        <v>140472</v>
      </c>
      <c r="K31" s="293">
        <f t="shared" si="0"/>
        <v>38765.200000000004</v>
      </c>
      <c r="L31" s="293">
        <f t="shared" si="0"/>
        <v>181.5</v>
      </c>
      <c r="M31" s="293">
        <f t="shared" si="0"/>
        <v>743950.6</v>
      </c>
      <c r="N31" s="293">
        <f t="shared" si="0"/>
        <v>0</v>
      </c>
      <c r="O31" s="293">
        <f t="shared" si="0"/>
        <v>743950.6</v>
      </c>
      <c r="P31" s="293">
        <f t="shared" si="0"/>
        <v>133225.79999999999</v>
      </c>
      <c r="Q31" s="293">
        <f t="shared" si="0"/>
        <v>14749.8</v>
      </c>
      <c r="R31" s="293">
        <f t="shared" si="0"/>
        <v>13214.3</v>
      </c>
      <c r="S31" s="293">
        <f t="shared" si="0"/>
        <v>39934.5</v>
      </c>
      <c r="T31" s="293">
        <f t="shared" si="0"/>
        <v>1056595.0999999999</v>
      </c>
      <c r="U31" s="98">
        <f t="shared" si="0"/>
        <v>669668.4</v>
      </c>
      <c r="V31" s="47">
        <v>18004.600000000002</v>
      </c>
      <c r="W31" s="293">
        <f t="shared" si="0"/>
        <v>406</v>
      </c>
      <c r="X31" s="47">
        <v>730442.1</v>
      </c>
      <c r="Y31" s="47">
        <v>658754.30000000005</v>
      </c>
      <c r="Z31" s="47">
        <v>711480</v>
      </c>
      <c r="AA31" s="48">
        <v>711480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F6:F8"/>
    <mergeCell ref="G6:H6"/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K7:K8"/>
    <mergeCell ref="L7:L8"/>
    <mergeCell ref="Q6:S6"/>
    <mergeCell ref="Q7:Q8"/>
    <mergeCell ref="S7:S8"/>
    <mergeCell ref="J6:L6"/>
    <mergeCell ref="P6:P8"/>
    <mergeCell ref="G7:G8"/>
    <mergeCell ref="M6:M8"/>
    <mergeCell ref="Y6:Y8"/>
    <mergeCell ref="W6:W8"/>
    <mergeCell ref="H7:H8"/>
    <mergeCell ref="J7:J8"/>
    <mergeCell ref="I6:I8"/>
    <mergeCell ref="N7:N8"/>
    <mergeCell ref="O7:O8"/>
    <mergeCell ref="N6:O6"/>
    <mergeCell ref="R7:R8"/>
    <mergeCell ref="AA6:AA8"/>
    <mergeCell ref="T6:T8"/>
    <mergeCell ref="U6:U8"/>
    <mergeCell ref="Z6:Z8"/>
    <mergeCell ref="X6:X8"/>
    <mergeCell ref="V6:V8"/>
  </mergeCells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"/>
  <sheetViews>
    <sheetView workbookViewId="0">
      <selection activeCell="B6" sqref="B6"/>
    </sheetView>
  </sheetViews>
  <sheetFormatPr defaultRowHeight="14.4" x14ac:dyDescent="0.3"/>
  <cols>
    <col min="2" max="2" width="78.5546875" customWidth="1"/>
  </cols>
  <sheetData>
    <row r="1" spans="1:2" ht="24.75" customHeight="1" x14ac:dyDescent="0.3">
      <c r="A1" s="2">
        <v>19</v>
      </c>
      <c r="B1" s="3" t="s">
        <v>142</v>
      </c>
    </row>
    <row r="2" spans="1:2" ht="15.6" x14ac:dyDescent="0.3">
      <c r="A2" s="2">
        <v>20</v>
      </c>
      <c r="B2" s="3" t="s">
        <v>3</v>
      </c>
    </row>
    <row r="3" spans="1:2" ht="15.6" x14ac:dyDescent="0.3">
      <c r="A3" s="2">
        <v>21</v>
      </c>
      <c r="B3" s="3" t="s">
        <v>151</v>
      </c>
    </row>
    <row r="4" spans="1:2" ht="15.6" x14ac:dyDescent="0.3">
      <c r="A4" s="2">
        <v>22</v>
      </c>
      <c r="B4" s="3" t="s">
        <v>120</v>
      </c>
    </row>
    <row r="5" spans="1:2" ht="15.6" x14ac:dyDescent="0.3">
      <c r="A5" s="2">
        <v>23</v>
      </c>
      <c r="B5" s="3" t="s">
        <v>4</v>
      </c>
    </row>
    <row r="6" spans="1:2" ht="15.6" x14ac:dyDescent="0.3">
      <c r="A6" s="2">
        <v>24</v>
      </c>
      <c r="B6" s="3" t="s">
        <v>171</v>
      </c>
    </row>
    <row r="7" spans="1:2" ht="15.6" x14ac:dyDescent="0.3">
      <c r="B7" s="1"/>
    </row>
    <row r="8" spans="1:2" ht="15.6" x14ac:dyDescent="0.3">
      <c r="B8" s="1"/>
    </row>
    <row r="9" spans="1:2" ht="15.6" x14ac:dyDescent="0.3">
      <c r="B9" s="1"/>
    </row>
    <row r="10" spans="1:2" ht="15.6" x14ac:dyDescent="0.3">
      <c r="B10" s="1"/>
    </row>
    <row r="11" spans="1:2" ht="15.6" x14ac:dyDescent="0.3">
      <c r="B11" s="1"/>
    </row>
    <row r="12" spans="1:2" ht="15.6" x14ac:dyDescent="0.3">
      <c r="B12" s="1"/>
    </row>
    <row r="13" spans="1:2" ht="15.6" x14ac:dyDescent="0.3">
      <c r="B13" s="1"/>
    </row>
    <row r="14" spans="1:2" ht="15.6" x14ac:dyDescent="0.3">
      <c r="B14" s="1"/>
    </row>
    <row r="15" spans="1:2" ht="15.6" x14ac:dyDescent="0.3">
      <c r="B15" s="1"/>
    </row>
    <row r="16" spans="1:2" ht="15.6" x14ac:dyDescent="0.3">
      <c r="B16" s="1"/>
    </row>
    <row r="17" spans="2:2" ht="15.6" x14ac:dyDescent="0.3">
      <c r="B17" s="1"/>
    </row>
    <row r="18" spans="2:2" ht="15.6" x14ac:dyDescent="0.3">
      <c r="B18" s="1"/>
    </row>
  </sheetData>
  <hyperlinks>
    <hyperlink ref="B2" location="'20'!A1" display="Քաղաքաշինության կոմիտե"/>
    <hyperlink ref="B3" location="'21'!A1" display="ՀՀ հանրային հեռարձակողի խորհուրդ"/>
    <hyperlink ref="B4" location="'22'!A1" display="Քաղաքացիական ավիացիայի կոմիտե"/>
    <hyperlink ref="B5" location="'23'!A1" display="Երևանի քաղաքապետարան"/>
    <hyperlink ref="B1" location="'19'!A1" display="ՀՀ վարչապետի աշխատակազմ"/>
    <hyperlink ref="B6" location="'24'!A1" display="Ջրային կոմիտե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0" workbookViewId="0">
      <selection activeCell="AB10" sqref="AB10:AD13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181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250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130</v>
      </c>
      <c r="C10" s="28">
        <v>100</v>
      </c>
      <c r="D10" s="33">
        <v>24859</v>
      </c>
      <c r="E10" s="33">
        <v>24697.7</v>
      </c>
      <c r="F10" s="33">
        <v>47666.8</v>
      </c>
      <c r="G10" s="33">
        <v>37287.800000000003</v>
      </c>
      <c r="H10" s="33">
        <v>10379</v>
      </c>
      <c r="I10" s="33">
        <v>23584</v>
      </c>
      <c r="J10" s="33">
        <v>64979.8</v>
      </c>
      <c r="K10" s="33">
        <v>7478</v>
      </c>
      <c r="L10" s="33">
        <v>2100.8000000000002</v>
      </c>
      <c r="M10" s="33">
        <v>0</v>
      </c>
      <c r="N10" s="33">
        <v>0</v>
      </c>
      <c r="O10" s="33">
        <v>0</v>
      </c>
      <c r="P10" s="33">
        <v>48941.8</v>
      </c>
      <c r="Q10" s="33">
        <v>39864</v>
      </c>
      <c r="R10" s="33">
        <v>8141.9</v>
      </c>
      <c r="S10" s="33">
        <v>0</v>
      </c>
      <c r="T10" s="33">
        <v>72525.8</v>
      </c>
      <c r="U10" s="33">
        <v>25358.6</v>
      </c>
      <c r="V10" s="29">
        <f>[18]Արմենպրես!C77</f>
        <v>-43854.3</v>
      </c>
      <c r="W10" s="33">
        <v>100</v>
      </c>
      <c r="X10" s="29">
        <f>[18]Արմենպրես!C14</f>
        <v>88642.299999999988</v>
      </c>
      <c r="Y10" s="29">
        <f>[18]Արմենպրես!C15</f>
        <v>25358.6</v>
      </c>
      <c r="Z10" s="29">
        <f>[18]Արմենպրես!C42</f>
        <v>132496.59999999998</v>
      </c>
      <c r="AA10" s="29">
        <f>[18]Արմենպրես!C43</f>
        <v>126379.09999999998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131</v>
      </c>
      <c r="C11" s="32">
        <v>100</v>
      </c>
      <c r="D11" s="33">
        <v>152830</v>
      </c>
      <c r="E11" s="33">
        <v>120825</v>
      </c>
      <c r="F11" s="33">
        <v>519645</v>
      </c>
      <c r="G11" s="33">
        <v>112932</v>
      </c>
      <c r="H11" s="33">
        <v>318569</v>
      </c>
      <c r="I11" s="33">
        <v>261062</v>
      </c>
      <c r="J11" s="33">
        <v>25100</v>
      </c>
      <c r="K11" s="33">
        <v>232197</v>
      </c>
      <c r="L11" s="33">
        <v>3765</v>
      </c>
      <c r="M11" s="33">
        <v>114468</v>
      </c>
      <c r="N11" s="33">
        <v>0</v>
      </c>
      <c r="O11" s="33">
        <v>114468</v>
      </c>
      <c r="P11" s="33">
        <v>296945</v>
      </c>
      <c r="Q11" s="33">
        <v>74025</v>
      </c>
      <c r="R11" s="33">
        <v>18576</v>
      </c>
      <c r="S11" s="33">
        <v>1677</v>
      </c>
      <c r="T11" s="33">
        <v>672475</v>
      </c>
      <c r="U11" s="33">
        <v>233632</v>
      </c>
      <c r="V11" s="29">
        <f>[18]Էկենգ!C77</f>
        <v>39118</v>
      </c>
      <c r="W11" s="33">
        <v>38</v>
      </c>
      <c r="X11" s="29">
        <f>[18]Էկենգ!C14</f>
        <v>298046</v>
      </c>
      <c r="Y11" s="29">
        <f>[18]Էկենգ!C15</f>
        <v>233632</v>
      </c>
      <c r="Z11" s="29">
        <f>[18]Էկենգ!C42</f>
        <v>258928</v>
      </c>
      <c r="AA11" s="29">
        <f>[18]Էկենգ!C43</f>
        <v>186085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251</v>
      </c>
      <c r="C12" s="28">
        <v>100</v>
      </c>
      <c r="D12" s="33">
        <v>3749688</v>
      </c>
      <c r="E12" s="33">
        <v>1382669</v>
      </c>
      <c r="F12" s="33">
        <v>2079375</v>
      </c>
      <c r="G12" s="33">
        <v>0</v>
      </c>
      <c r="H12" s="33">
        <v>2047905</v>
      </c>
      <c r="I12" s="33">
        <v>4880739</v>
      </c>
      <c r="J12" s="33">
        <v>5920361</v>
      </c>
      <c r="K12" s="33">
        <v>-1040233</v>
      </c>
      <c r="L12" s="33">
        <v>0</v>
      </c>
      <c r="M12" s="33">
        <v>437536</v>
      </c>
      <c r="N12" s="33">
        <v>233800</v>
      </c>
      <c r="O12" s="33">
        <v>203736</v>
      </c>
      <c r="P12" s="33">
        <v>510788</v>
      </c>
      <c r="Q12" s="33">
        <v>8515</v>
      </c>
      <c r="R12" s="33">
        <v>23539</v>
      </c>
      <c r="S12" s="33">
        <v>131498</v>
      </c>
      <c r="T12" s="33">
        <v>5829063</v>
      </c>
      <c r="U12" s="33">
        <v>778345</v>
      </c>
      <c r="V12" s="29">
        <f>'[18]Պետակ. հետաքրքրությունների Ֆոնդ'!C77</f>
        <v>-242831</v>
      </c>
      <c r="W12" s="33">
        <v>57</v>
      </c>
      <c r="X12" s="29">
        <f>'[18]Պետակ. հետաքրքրությունների Ֆոնդ'!C14</f>
        <v>971825</v>
      </c>
      <c r="Y12" s="29">
        <f>'[18]Պետակ. հետաքրքրությունների Ֆոնդ'!C15</f>
        <v>778345</v>
      </c>
      <c r="Z12" s="29">
        <f>'[18]Պետակ. հետաքրքրությունների Ֆոնդ'!C42</f>
        <v>1214656</v>
      </c>
      <c r="AA12" s="29">
        <f>'[18]Պետակ. հետաքրքրությունների Ֆոնդ'!C43</f>
        <v>899907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29">
        <f>[18]Sheet4!C77</f>
        <v>0</v>
      </c>
      <c r="W13" s="33">
        <v>0</v>
      </c>
      <c r="X13" s="29">
        <f>[18]Sheet4!C14</f>
        <v>0</v>
      </c>
      <c r="Y13" s="29">
        <f>[18]Sheet4!C15</f>
        <v>0</v>
      </c>
      <c r="Z13" s="29">
        <f>[18]Sheet4!C42</f>
        <v>0</v>
      </c>
      <c r="AA13" s="29">
        <f>[18]Sheet4!C43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29">
        <f>[18]Sheet5!C77</f>
        <v>0</v>
      </c>
      <c r="W14" s="33">
        <v>0</v>
      </c>
      <c r="X14" s="29">
        <f>[18]Sheet5!C14</f>
        <v>0</v>
      </c>
      <c r="Y14" s="29">
        <f>[18]Sheet5!C15</f>
        <v>0</v>
      </c>
      <c r="Z14" s="29">
        <f>[18]Sheet5!C42</f>
        <v>0</v>
      </c>
      <c r="AA14" s="29">
        <f>[18]Sheet5!C43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[18]Sheet6!C77</f>
        <v>0</v>
      </c>
      <c r="W15" s="33">
        <v>0</v>
      </c>
      <c r="X15" s="29">
        <f>[18]Sheet6!C14</f>
        <v>0</v>
      </c>
      <c r="Y15" s="29">
        <f>[18]Sheet6!C15</f>
        <v>0</v>
      </c>
      <c r="Z15" s="29">
        <f>[18]Sheet6!C42</f>
        <v>0</v>
      </c>
      <c r="AA15" s="29">
        <f>[18]Sheet6!C43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[18]Sheet7!C77</f>
        <v>0</v>
      </c>
      <c r="W16" s="33">
        <v>0</v>
      </c>
      <c r="X16" s="29">
        <f>[18]Sheet7!C14</f>
        <v>0</v>
      </c>
      <c r="Y16" s="29">
        <f>[18]Sheet7!C15</f>
        <v>0</v>
      </c>
      <c r="Z16" s="29">
        <f>[18]Sheet7!C42</f>
        <v>0</v>
      </c>
      <c r="AA16" s="29">
        <f>[18]Sheet7!C43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[18]Sheet8!C77</f>
        <v>0</v>
      </c>
      <c r="W17" s="33">
        <v>0</v>
      </c>
      <c r="X17" s="29">
        <f>[18]Sheet8!C14</f>
        <v>0</v>
      </c>
      <c r="Y17" s="29">
        <f>[18]Sheet8!C15</f>
        <v>0</v>
      </c>
      <c r="Z17" s="29">
        <f>[18]Sheet8!C42</f>
        <v>0</v>
      </c>
      <c r="AA17" s="29">
        <f>[18]Sheet8!C43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[18]Sheet9!C77</f>
        <v>0</v>
      </c>
      <c r="W18" s="33">
        <v>0</v>
      </c>
      <c r="X18" s="29">
        <f>[18]Sheet9!C14</f>
        <v>0</v>
      </c>
      <c r="Y18" s="29">
        <f>[18]Sheet9!C15</f>
        <v>0</v>
      </c>
      <c r="Z18" s="29">
        <f>[18]Sheet9!C42</f>
        <v>0</v>
      </c>
      <c r="AA18" s="29">
        <f>[18]Sheet9!C43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[18]Sheet10!C77</f>
        <v>0</v>
      </c>
      <c r="W19" s="33">
        <v>0</v>
      </c>
      <c r="X19" s="29">
        <f>[18]Sheet10!C14</f>
        <v>0</v>
      </c>
      <c r="Y19" s="29">
        <f>[18]Sheet10!C15</f>
        <v>0</v>
      </c>
      <c r="Z19" s="29">
        <f>[18]Sheet10!C42</f>
        <v>0</v>
      </c>
      <c r="AA19" s="29">
        <f>[18]Sheet10!C43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[18]Sheet11!C77</f>
        <v>0</v>
      </c>
      <c r="W20" s="33">
        <v>0</v>
      </c>
      <c r="X20" s="29">
        <f>[18]Sheet11!C14</f>
        <v>0</v>
      </c>
      <c r="Y20" s="29">
        <f>[18]Sheet11!C15</f>
        <v>0</v>
      </c>
      <c r="Z20" s="29">
        <f>[18]Sheet11!C42</f>
        <v>0</v>
      </c>
      <c r="AA20" s="29">
        <f>[18]Sheet11!C43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[18]Sheet12!C77</f>
        <v>0</v>
      </c>
      <c r="W21" s="33">
        <v>0</v>
      </c>
      <c r="X21" s="29">
        <f>[18]Sheet12!C14</f>
        <v>0</v>
      </c>
      <c r="Y21" s="29">
        <f>[18]Sheet12!C15</f>
        <v>0</v>
      </c>
      <c r="Z21" s="29">
        <f>[18]Sheet12!C42</f>
        <v>0</v>
      </c>
      <c r="AA21" s="29">
        <f>[18]Sheet12!C43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[18]Sheet13!C77</f>
        <v>0</v>
      </c>
      <c r="W22" s="33">
        <v>0</v>
      </c>
      <c r="X22" s="29">
        <f>[18]Sheet13!C14</f>
        <v>0</v>
      </c>
      <c r="Y22" s="29">
        <f>[18]Sheet13!C15</f>
        <v>0</v>
      </c>
      <c r="Z22" s="29">
        <f>[18]Sheet13!C42</f>
        <v>0</v>
      </c>
      <c r="AA22" s="29">
        <f>[18]Sheet13!C43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[18]Sheet14!C77</f>
        <v>0</v>
      </c>
      <c r="W23" s="33">
        <v>0</v>
      </c>
      <c r="X23" s="29">
        <f>[18]Sheet14!C14</f>
        <v>0</v>
      </c>
      <c r="Y23" s="29">
        <f>[18]Sheet14!C15</f>
        <v>0</v>
      </c>
      <c r="Z23" s="29">
        <f>[18]Sheet14!C42</f>
        <v>0</v>
      </c>
      <c r="AA23" s="29">
        <f>[18]Sheet14!C43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[18]Sheet15!C77</f>
        <v>0</v>
      </c>
      <c r="W24" s="33">
        <v>0</v>
      </c>
      <c r="X24" s="29">
        <f>[18]Sheet15!C14</f>
        <v>0</v>
      </c>
      <c r="Y24" s="29">
        <f>[18]Sheet15!C15</f>
        <v>0</v>
      </c>
      <c r="Z24" s="29">
        <f>[18]Sheet15!C42</f>
        <v>0</v>
      </c>
      <c r="AA24" s="29">
        <f>[18]Sheet15!C43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[18]Sheet16!C77</f>
        <v>0</v>
      </c>
      <c r="W25" s="33">
        <v>0</v>
      </c>
      <c r="X25" s="29">
        <f>[18]Sheet16!C14</f>
        <v>0</v>
      </c>
      <c r="Y25" s="29">
        <f>[18]Sheet16!C15</f>
        <v>0</v>
      </c>
      <c r="Z25" s="29">
        <f>[18]Sheet16!C42</f>
        <v>0</v>
      </c>
      <c r="AA25" s="29">
        <f>[18]Sheet16!C43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[18]Sheet17!C77</f>
        <v>0</v>
      </c>
      <c r="W26" s="33">
        <v>0</v>
      </c>
      <c r="X26" s="29">
        <f>[18]Sheet17!C14</f>
        <v>0</v>
      </c>
      <c r="Y26" s="29">
        <f>[18]Sheet17!C15</f>
        <v>0</v>
      </c>
      <c r="Z26" s="29">
        <f>[18]Sheet17!C42</f>
        <v>0</v>
      </c>
      <c r="AA26" s="29">
        <f>[18]Sheet17!C43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[18]Sheet18!C77</f>
        <v>0</v>
      </c>
      <c r="W27" s="33">
        <v>0</v>
      </c>
      <c r="X27" s="29">
        <f>[18]Sheet18!C14</f>
        <v>0</v>
      </c>
      <c r="Y27" s="29">
        <f>[18]Sheet18!C15</f>
        <v>0</v>
      </c>
      <c r="Z27" s="29">
        <f>[18]Sheet18!C42</f>
        <v>0</v>
      </c>
      <c r="AA27" s="29">
        <f>[18]Sheet18!C43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[18]Sheet19!C77</f>
        <v>0</v>
      </c>
      <c r="W28" s="33">
        <v>0</v>
      </c>
      <c r="X28" s="29">
        <f>[18]Sheet19!C14</f>
        <v>0</v>
      </c>
      <c r="Y28" s="29">
        <f>[18]Sheet19!C15</f>
        <v>0</v>
      </c>
      <c r="Z28" s="29">
        <f>[18]Sheet19!C42</f>
        <v>0</v>
      </c>
      <c r="AA28" s="29">
        <f>[18]Sheet19!C43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[18]Sheet20!C77</f>
        <v>0</v>
      </c>
      <c r="W29" s="33">
        <v>0</v>
      </c>
      <c r="X29" s="29">
        <f>[18]Sheet20!C14</f>
        <v>0</v>
      </c>
      <c r="Y29" s="29">
        <f>[18]Sheet20!C15</f>
        <v>0</v>
      </c>
      <c r="Z29" s="29">
        <f>[18]Sheet20!C42</f>
        <v>0</v>
      </c>
      <c r="AA29" s="29">
        <f>[18]Sheet20!C43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[18]Sheet21!C77</f>
        <v>0</v>
      </c>
      <c r="W30" s="33">
        <v>0</v>
      </c>
      <c r="X30" s="41">
        <f>[18]Sheet21!C14</f>
        <v>0</v>
      </c>
      <c r="Y30" s="41">
        <f>[18]Sheet21!C15</f>
        <v>0</v>
      </c>
      <c r="Z30" s="41">
        <f>[18]Sheet21!C42</f>
        <v>0</v>
      </c>
      <c r="AA30" s="41">
        <f>[18]Sheet21!C43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3927377</v>
      </c>
      <c r="E31" s="61">
        <f t="shared" si="0"/>
        <v>1528191.7</v>
      </c>
      <c r="F31" s="61">
        <f t="shared" si="0"/>
        <v>2646686.7999999998</v>
      </c>
      <c r="G31" s="61">
        <f t="shared" si="0"/>
        <v>150219.79999999999</v>
      </c>
      <c r="H31" s="61">
        <f t="shared" si="0"/>
        <v>2376853</v>
      </c>
      <c r="I31" s="61">
        <f t="shared" si="0"/>
        <v>5165385</v>
      </c>
      <c r="J31" s="61">
        <f t="shared" si="0"/>
        <v>6010440.7999999998</v>
      </c>
      <c r="K31" s="61">
        <f t="shared" si="0"/>
        <v>-800558</v>
      </c>
      <c r="L31" s="61">
        <f t="shared" si="0"/>
        <v>5865.8</v>
      </c>
      <c r="M31" s="61">
        <f t="shared" si="0"/>
        <v>552004</v>
      </c>
      <c r="N31" s="61">
        <f t="shared" si="0"/>
        <v>233800</v>
      </c>
      <c r="O31" s="61">
        <f t="shared" si="0"/>
        <v>318204</v>
      </c>
      <c r="P31" s="61">
        <f t="shared" si="0"/>
        <v>856674.8</v>
      </c>
      <c r="Q31" s="61">
        <f t="shared" si="0"/>
        <v>122404</v>
      </c>
      <c r="R31" s="61">
        <f t="shared" si="0"/>
        <v>50256.9</v>
      </c>
      <c r="S31" s="61">
        <f t="shared" si="0"/>
        <v>133175</v>
      </c>
      <c r="T31" s="61">
        <f t="shared" si="0"/>
        <v>6574063.7999999998</v>
      </c>
      <c r="U31" s="46">
        <f t="shared" si="0"/>
        <v>1037335.6</v>
      </c>
      <c r="V31" s="47">
        <f t="shared" si="0"/>
        <v>-247567.3</v>
      </c>
      <c r="W31" s="61">
        <f t="shared" si="0"/>
        <v>195</v>
      </c>
      <c r="X31" s="47">
        <f t="shared" si="0"/>
        <v>1358513.3</v>
      </c>
      <c r="Y31" s="47">
        <f t="shared" si="0"/>
        <v>1037335.6</v>
      </c>
      <c r="Z31" s="47">
        <f t="shared" si="0"/>
        <v>1606080.6</v>
      </c>
      <c r="AA31" s="48">
        <f t="shared" si="0"/>
        <v>1212371.1000000001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C6:C8"/>
    <mergeCell ref="D6:D8"/>
    <mergeCell ref="E6:E8"/>
    <mergeCell ref="F6:F8"/>
    <mergeCell ref="G6:H6"/>
    <mergeCell ref="I6:I8"/>
    <mergeCell ref="J6:L6"/>
    <mergeCell ref="M6:M8"/>
    <mergeCell ref="P6:P8"/>
    <mergeCell ref="Q6:S6"/>
    <mergeCell ref="T6:T8"/>
    <mergeCell ref="AA6:AA8"/>
    <mergeCell ref="U6:U8"/>
    <mergeCell ref="V6:V8"/>
    <mergeCell ref="W6:W8"/>
    <mergeCell ref="X6:X8"/>
    <mergeCell ref="Y6:Y8"/>
    <mergeCell ref="Z6:Z8"/>
    <mergeCell ref="Q7:Q8"/>
    <mergeCell ref="R7:R8"/>
    <mergeCell ref="S7:S8"/>
    <mergeCell ref="K7:K8"/>
    <mergeCell ref="L7:L8"/>
    <mergeCell ref="N7:N8"/>
    <mergeCell ref="A6:A7"/>
    <mergeCell ref="B6:B7"/>
    <mergeCell ref="G7:G8"/>
    <mergeCell ref="H7:H8"/>
    <mergeCell ref="J7:J8"/>
    <mergeCell ref="N6:O6"/>
    <mergeCell ref="O7:O8"/>
  </mergeCells>
  <pageMargins left="0.7" right="0.7" top="0.75" bottom="0.75" header="0.3" footer="0.3"/>
  <pageSetup paperSize="9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0" workbookViewId="0">
      <selection activeCell="AB10" sqref="AB10:AD13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6.8867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s="64" customFormat="1" ht="45" customHeight="1" x14ac:dyDescent="0.4">
      <c r="T1" s="282"/>
      <c r="U1" s="282"/>
      <c r="V1" s="282"/>
      <c r="W1" s="282"/>
      <c r="X1" s="282"/>
      <c r="Y1" s="282"/>
      <c r="Z1" s="169"/>
      <c r="AA1" s="169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92" customFormat="1" ht="26.25" customHeight="1" x14ac:dyDescent="0.45">
      <c r="A4" s="283" t="s">
        <v>252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  <c r="L4" s="283"/>
      <c r="M4" s="283"/>
      <c r="N4" s="283"/>
      <c r="O4" s="283"/>
      <c r="P4" s="283"/>
      <c r="Q4" s="283"/>
      <c r="R4" s="283"/>
      <c r="S4" s="283"/>
      <c r="T4" s="283"/>
      <c r="U4" s="283"/>
      <c r="V4" s="283"/>
      <c r="W4" s="283"/>
      <c r="X4" s="283"/>
      <c r="Y4" s="283"/>
      <c r="Z4" s="62"/>
      <c r="AA4" s="63" t="s">
        <v>17</v>
      </c>
      <c r="AB4" s="91"/>
    </row>
    <row r="5" spans="1:33" s="64" customFormat="1" ht="18" thickBot="1" x14ac:dyDescent="0.45">
      <c r="B5" s="65"/>
      <c r="C5" s="66"/>
      <c r="U5" s="67"/>
      <c r="AA5" s="68" t="s">
        <v>19</v>
      </c>
      <c r="AB5" s="93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69" t="s">
        <v>48</v>
      </c>
      <c r="B10" s="74" t="s">
        <v>117</v>
      </c>
      <c r="C10" s="71">
        <v>100</v>
      </c>
      <c r="D10" s="72">
        <v>9990315</v>
      </c>
      <c r="E10" s="72">
        <v>1046034</v>
      </c>
      <c r="F10" s="72">
        <v>2283643.7000000002</v>
      </c>
      <c r="G10" s="72">
        <v>0</v>
      </c>
      <c r="H10" s="72">
        <v>5798.3</v>
      </c>
      <c r="I10" s="72">
        <v>12273958.699999999</v>
      </c>
      <c r="J10" s="72">
        <v>10751687.6</v>
      </c>
      <c r="K10" s="72">
        <v>1522271.1</v>
      </c>
      <c r="L10" s="72">
        <v>0</v>
      </c>
      <c r="M10" s="72">
        <v>0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12273958.699999999</v>
      </c>
      <c r="U10" s="72">
        <v>0</v>
      </c>
      <c r="V10" s="29">
        <v>-3027.9</v>
      </c>
      <c r="W10" s="72">
        <v>2</v>
      </c>
      <c r="X10" s="29">
        <v>0</v>
      </c>
      <c r="Y10" s="29">
        <v>0</v>
      </c>
      <c r="Z10" s="29">
        <v>3027.8999999999996</v>
      </c>
      <c r="AA10" s="29">
        <v>2563.6999999999998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69" t="s">
        <v>49</v>
      </c>
      <c r="B11" s="74" t="s">
        <v>118</v>
      </c>
      <c r="C11" s="71">
        <v>83.34</v>
      </c>
      <c r="D11" s="72">
        <v>1671052</v>
      </c>
      <c r="E11" s="72">
        <v>1098986</v>
      </c>
      <c r="F11" s="72">
        <v>30469</v>
      </c>
      <c r="G11" s="72">
        <v>168</v>
      </c>
      <c r="H11" s="72">
        <v>6045</v>
      </c>
      <c r="I11" s="72">
        <v>1087181</v>
      </c>
      <c r="J11" s="72">
        <v>1217</v>
      </c>
      <c r="K11" s="72">
        <v>74046</v>
      </c>
      <c r="L11" s="72">
        <v>4729</v>
      </c>
      <c r="M11" s="72">
        <v>601545</v>
      </c>
      <c r="N11" s="72">
        <v>0</v>
      </c>
      <c r="O11" s="72">
        <v>409071</v>
      </c>
      <c r="P11" s="72">
        <v>12795</v>
      </c>
      <c r="Q11" s="72">
        <v>195</v>
      </c>
      <c r="R11" s="72">
        <v>739</v>
      </c>
      <c r="S11" s="72">
        <v>402</v>
      </c>
      <c r="T11" s="72">
        <v>1701521</v>
      </c>
      <c r="U11" s="72">
        <v>7562.23</v>
      </c>
      <c r="V11" s="29">
        <v>7562.23</v>
      </c>
      <c r="W11" s="72">
        <v>16</v>
      </c>
      <c r="X11" s="29">
        <v>36215.410000000003</v>
      </c>
      <c r="Y11" s="29">
        <v>31283.33</v>
      </c>
      <c r="Z11" s="29">
        <v>28653.18</v>
      </c>
      <c r="AA11" s="29">
        <v>28653.18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69" t="s">
        <v>50</v>
      </c>
      <c r="B12" s="74" t="s">
        <v>253</v>
      </c>
      <c r="C12" s="71">
        <v>79.8</v>
      </c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29">
        <v>0</v>
      </c>
      <c r="W12" s="94"/>
      <c r="X12" s="29">
        <v>0</v>
      </c>
      <c r="Y12" s="29">
        <v>0</v>
      </c>
      <c r="Z12" s="29">
        <v>0</v>
      </c>
      <c r="AA12" s="29">
        <v>0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69" t="s">
        <v>51</v>
      </c>
      <c r="B13" s="70" t="s">
        <v>55</v>
      </c>
      <c r="C13" s="71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29">
        <v>0</v>
      </c>
      <c r="W13" s="94"/>
      <c r="X13" s="29">
        <v>0</v>
      </c>
      <c r="Y13" s="29">
        <v>0</v>
      </c>
      <c r="Z13" s="29">
        <v>0</v>
      </c>
      <c r="AA13" s="29"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69" t="s">
        <v>52</v>
      </c>
      <c r="B14" s="70" t="s">
        <v>55</v>
      </c>
      <c r="C14" s="71"/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29">
        <v>0</v>
      </c>
      <c r="W14" s="94"/>
      <c r="X14" s="29">
        <v>0</v>
      </c>
      <c r="Y14" s="29">
        <v>0</v>
      </c>
      <c r="Z14" s="29">
        <v>0</v>
      </c>
      <c r="AA14" s="29"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69" t="s">
        <v>53</v>
      </c>
      <c r="B15" s="70" t="s">
        <v>55</v>
      </c>
      <c r="C15" s="71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29">
        <v>0</v>
      </c>
      <c r="W15" s="94"/>
      <c r="X15" s="29">
        <v>0</v>
      </c>
      <c r="Y15" s="29">
        <v>0</v>
      </c>
      <c r="Z15" s="29">
        <v>0</v>
      </c>
      <c r="AA15" s="29"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69" t="s">
        <v>54</v>
      </c>
      <c r="B16" s="70" t="s">
        <v>55</v>
      </c>
      <c r="C16" s="71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29">
        <v>0</v>
      </c>
      <c r="W16" s="94"/>
      <c r="X16" s="29">
        <v>0</v>
      </c>
      <c r="Y16" s="29">
        <v>0</v>
      </c>
      <c r="Z16" s="29">
        <v>0</v>
      </c>
      <c r="AA16" s="29"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69" t="s">
        <v>56</v>
      </c>
      <c r="B17" s="70" t="s">
        <v>55</v>
      </c>
      <c r="C17" s="71"/>
      <c r="D17" s="72"/>
      <c r="E17" s="72"/>
      <c r="F17" s="72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29">
        <v>0</v>
      </c>
      <c r="W17" s="94"/>
      <c r="X17" s="29">
        <v>0</v>
      </c>
      <c r="Y17" s="29">
        <v>0</v>
      </c>
      <c r="Z17" s="29">
        <v>0</v>
      </c>
      <c r="AA17" s="29"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69" t="s">
        <v>57</v>
      </c>
      <c r="B18" s="70" t="s">
        <v>55</v>
      </c>
      <c r="C18" s="71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29">
        <v>0</v>
      </c>
      <c r="W18" s="94"/>
      <c r="X18" s="29">
        <v>0</v>
      </c>
      <c r="Y18" s="29">
        <v>0</v>
      </c>
      <c r="Z18" s="29">
        <v>0</v>
      </c>
      <c r="AA18" s="29">
        <v>0</v>
      </c>
      <c r="AB18" s="30"/>
      <c r="AC18" s="31"/>
      <c r="AD18" s="31"/>
      <c r="AE18" s="31"/>
      <c r="AF18" s="31"/>
    </row>
    <row r="19" spans="1:33" ht="57" customHeight="1" x14ac:dyDescent="0.4">
      <c r="A19" s="69" t="s">
        <v>58</v>
      </c>
      <c r="B19" s="70" t="s">
        <v>55</v>
      </c>
      <c r="C19" s="71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29">
        <v>0</v>
      </c>
      <c r="W19" s="94"/>
      <c r="X19" s="29">
        <v>0</v>
      </c>
      <c r="Y19" s="29">
        <v>0</v>
      </c>
      <c r="Z19" s="29">
        <v>0</v>
      </c>
      <c r="AA19" s="29">
        <v>0</v>
      </c>
      <c r="AB19" s="30"/>
      <c r="AC19" s="31"/>
      <c r="AD19" s="31"/>
      <c r="AE19" s="31"/>
      <c r="AF19" s="31"/>
    </row>
    <row r="20" spans="1:33" ht="57" customHeight="1" x14ac:dyDescent="0.4">
      <c r="A20" s="73" t="s">
        <v>59</v>
      </c>
      <c r="B20" s="70" t="s">
        <v>55</v>
      </c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72"/>
      <c r="V20" s="29">
        <v>0</v>
      </c>
      <c r="W20" s="94"/>
      <c r="X20" s="29">
        <v>0</v>
      </c>
      <c r="Y20" s="29">
        <v>0</v>
      </c>
      <c r="Z20" s="29">
        <v>0</v>
      </c>
      <c r="AA20" s="29">
        <v>0</v>
      </c>
      <c r="AB20" s="30"/>
      <c r="AC20" s="31"/>
      <c r="AD20" s="31"/>
      <c r="AE20" s="31"/>
      <c r="AF20" s="31"/>
    </row>
    <row r="21" spans="1:33" ht="57" customHeight="1" x14ac:dyDescent="0.4">
      <c r="A21" s="73" t="s">
        <v>60</v>
      </c>
      <c r="B21" s="70" t="s">
        <v>55</v>
      </c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72"/>
      <c r="V21" s="29">
        <v>0</v>
      </c>
      <c r="W21" s="94"/>
      <c r="X21" s="29">
        <v>0</v>
      </c>
      <c r="Y21" s="29">
        <v>0</v>
      </c>
      <c r="Z21" s="29">
        <v>0</v>
      </c>
      <c r="AA21" s="29">
        <v>0</v>
      </c>
      <c r="AB21" s="30"/>
      <c r="AC21" s="31"/>
      <c r="AD21" s="31"/>
      <c r="AE21" s="31"/>
      <c r="AF21" s="31"/>
    </row>
    <row r="22" spans="1:33" ht="57" customHeight="1" x14ac:dyDescent="0.4">
      <c r="A22" s="73" t="s">
        <v>61</v>
      </c>
      <c r="B22" s="70" t="s">
        <v>55</v>
      </c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72"/>
      <c r="V22" s="29">
        <v>0</v>
      </c>
      <c r="W22" s="94"/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73" t="s">
        <v>62</v>
      </c>
      <c r="B23" s="70" t="s">
        <v>55</v>
      </c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72"/>
      <c r="V23" s="29">
        <v>0</v>
      </c>
      <c r="W23" s="94"/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73" t="s">
        <v>63</v>
      </c>
      <c r="B24" s="74" t="s">
        <v>55</v>
      </c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72"/>
      <c r="V24" s="29">
        <v>0</v>
      </c>
      <c r="W24" s="94"/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73" t="s">
        <v>64</v>
      </c>
      <c r="B25" s="74" t="s">
        <v>55</v>
      </c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72"/>
      <c r="V25" s="29">
        <v>0</v>
      </c>
      <c r="W25" s="94"/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73" t="s">
        <v>65</v>
      </c>
      <c r="B26" s="74" t="s">
        <v>55</v>
      </c>
      <c r="C26" s="94"/>
      <c r="D26" s="94"/>
      <c r="E26" s="94"/>
      <c r="F26" s="94"/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72"/>
      <c r="V26" s="29">
        <v>0</v>
      </c>
      <c r="W26" s="94"/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73" t="s">
        <v>66</v>
      </c>
      <c r="B27" s="74" t="s">
        <v>55</v>
      </c>
      <c r="C27" s="94"/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72"/>
      <c r="V27" s="29">
        <v>0</v>
      </c>
      <c r="W27" s="94"/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73" t="s">
        <v>67</v>
      </c>
      <c r="B28" s="74" t="s">
        <v>55</v>
      </c>
      <c r="C28" s="94"/>
      <c r="D28" s="94"/>
      <c r="E28" s="94"/>
      <c r="F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72"/>
      <c r="V28" s="29">
        <v>0</v>
      </c>
      <c r="W28" s="94"/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73" t="s">
        <v>68</v>
      </c>
      <c r="B29" s="74" t="s">
        <v>55</v>
      </c>
      <c r="C29" s="94"/>
      <c r="D29" s="94"/>
      <c r="E29" s="94"/>
      <c r="F29" s="94"/>
      <c r="G29" s="94"/>
      <c r="H29" s="94"/>
      <c r="I29" s="94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72"/>
      <c r="V29" s="29">
        <v>0</v>
      </c>
      <c r="W29" s="94"/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75" t="s">
        <v>69</v>
      </c>
      <c r="B30" s="76" t="s">
        <v>55</v>
      </c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8"/>
      <c r="V30" s="29">
        <v>0</v>
      </c>
      <c r="W30" s="77"/>
      <c r="X30" s="41">
        <v>0</v>
      </c>
      <c r="Y30" s="41">
        <v>0</v>
      </c>
      <c r="Z30" s="41">
        <v>0</v>
      </c>
      <c r="AA30" s="41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95"/>
      <c r="B31" s="96" t="s">
        <v>70</v>
      </c>
      <c r="C31" s="97"/>
      <c r="D31" s="293">
        <f t="shared" ref="D31:AA31" si="0">SUM(D10:D30)</f>
        <v>11661367</v>
      </c>
      <c r="E31" s="293">
        <f t="shared" si="0"/>
        <v>2145020</v>
      </c>
      <c r="F31" s="293">
        <f t="shared" si="0"/>
        <v>2314112.7000000002</v>
      </c>
      <c r="G31" s="293">
        <f t="shared" si="0"/>
        <v>168</v>
      </c>
      <c r="H31" s="293">
        <f t="shared" si="0"/>
        <v>11843.3</v>
      </c>
      <c r="I31" s="293">
        <f t="shared" si="0"/>
        <v>13361139.699999999</v>
      </c>
      <c r="J31" s="293">
        <f t="shared" si="0"/>
        <v>10752904.6</v>
      </c>
      <c r="K31" s="293">
        <f t="shared" si="0"/>
        <v>1596317.1</v>
      </c>
      <c r="L31" s="293">
        <f t="shared" si="0"/>
        <v>4729</v>
      </c>
      <c r="M31" s="293">
        <f t="shared" si="0"/>
        <v>601545</v>
      </c>
      <c r="N31" s="293">
        <f t="shared" si="0"/>
        <v>0</v>
      </c>
      <c r="O31" s="293">
        <f t="shared" si="0"/>
        <v>409071</v>
      </c>
      <c r="P31" s="293">
        <f t="shared" si="0"/>
        <v>12795</v>
      </c>
      <c r="Q31" s="293">
        <f t="shared" si="0"/>
        <v>195</v>
      </c>
      <c r="R31" s="293">
        <f t="shared" si="0"/>
        <v>739</v>
      </c>
      <c r="S31" s="293">
        <f t="shared" si="0"/>
        <v>402</v>
      </c>
      <c r="T31" s="293">
        <f t="shared" si="0"/>
        <v>13975479.699999999</v>
      </c>
      <c r="U31" s="98">
        <f t="shared" si="0"/>
        <v>7562.23</v>
      </c>
      <c r="V31" s="47">
        <v>4534.33</v>
      </c>
      <c r="W31" s="293">
        <f t="shared" si="0"/>
        <v>18</v>
      </c>
      <c r="X31" s="47">
        <v>36215.410000000003</v>
      </c>
      <c r="Y31" s="47">
        <v>31283.33</v>
      </c>
      <c r="Z31" s="47">
        <v>31681.08</v>
      </c>
      <c r="AA31" s="48">
        <v>31216.880000000001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7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8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R7:R8"/>
    <mergeCell ref="S7:S8"/>
    <mergeCell ref="K7:K8"/>
    <mergeCell ref="L7:L8"/>
    <mergeCell ref="N7:N8"/>
    <mergeCell ref="O7:O8"/>
    <mergeCell ref="Q7:Q8"/>
    <mergeCell ref="T1:Y1"/>
    <mergeCell ref="A2:Y2"/>
    <mergeCell ref="A3:Y3"/>
    <mergeCell ref="A4:Y4"/>
    <mergeCell ref="C6:C8"/>
    <mergeCell ref="D6:D8"/>
    <mergeCell ref="E6:E8"/>
    <mergeCell ref="F6:F8"/>
    <mergeCell ref="G6:H6"/>
    <mergeCell ref="I6:I8"/>
    <mergeCell ref="J6:L6"/>
    <mergeCell ref="M6:M8"/>
    <mergeCell ref="N6:O6"/>
    <mergeCell ref="P6:P8"/>
    <mergeCell ref="Q6:S6"/>
    <mergeCell ref="T6:T8"/>
    <mergeCell ref="A6:A7"/>
    <mergeCell ref="B6:B7"/>
    <mergeCell ref="G7:G8"/>
    <mergeCell ref="H7:H8"/>
    <mergeCell ref="J7:J8"/>
    <mergeCell ref="Z6:Z8"/>
    <mergeCell ref="AA6:AA8"/>
    <mergeCell ref="U6:U8"/>
    <mergeCell ref="V6:V8"/>
    <mergeCell ref="W6:W8"/>
    <mergeCell ref="X6:X8"/>
    <mergeCell ref="Y6:Y8"/>
  </mergeCells>
  <pageMargins left="0.7" right="0.7" top="0.75" bottom="0.75" header="0.3" footer="0.3"/>
  <pageSetup paperSize="9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10" workbookViewId="0">
      <selection activeCell="AB10" sqref="AB10:AC12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7.5546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7.5546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7.5546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7.5546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7.5546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7.5546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7.5546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7.5546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7.5546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7.5546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7.5546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7.5546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7.5546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7.5546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7.5546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7.5546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7.5546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7.5546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7.5546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7.5546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7.5546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7.5546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7.5546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7.5546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7.5546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7.5546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7.5546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7.5546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7.5546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7.5546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7.5546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7.5546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7.5546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7.5546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7.5546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7.5546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7.5546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7.5546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7.5546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7.5546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7.5546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7.5546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7.5546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7.5546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7.5546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7.5546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7.5546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7.5546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7.5546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7.5546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7.5546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7.5546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7.5546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7.5546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7.5546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7.5546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7.5546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7.5546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7.5546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7.5546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7.5546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7.5546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7.5546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7.5546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/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/>
      <c r="C5" s="14"/>
      <c r="D5" s="12" t="s">
        <v>254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81" t="s">
        <v>255</v>
      </c>
      <c r="C10" s="28">
        <v>100</v>
      </c>
      <c r="D10" s="33">
        <v>7102092.9000000004</v>
      </c>
      <c r="E10" s="33">
        <v>6247800.7000000002</v>
      </c>
      <c r="F10" s="33">
        <v>880991.3</v>
      </c>
      <c r="G10" s="33">
        <v>519588.6</v>
      </c>
      <c r="H10" s="33">
        <v>107582.8</v>
      </c>
      <c r="I10" s="33">
        <v>4859346.2</v>
      </c>
      <c r="J10" s="33">
        <v>2072292.6</v>
      </c>
      <c r="K10" s="33">
        <v>930877.8</v>
      </c>
      <c r="L10" s="33">
        <v>256502.6</v>
      </c>
      <c r="M10" s="33">
        <v>2370827.2999999998</v>
      </c>
      <c r="N10" s="33">
        <v>0</v>
      </c>
      <c r="O10" s="33">
        <v>2074867.8</v>
      </c>
      <c r="P10" s="33">
        <v>752910.7</v>
      </c>
      <c r="Q10" s="33">
        <v>271534.8</v>
      </c>
      <c r="R10" s="33">
        <v>152485.5</v>
      </c>
      <c r="S10" s="33">
        <v>96348.7</v>
      </c>
      <c r="T10" s="33">
        <v>7983084.2000000002</v>
      </c>
      <c r="U10" s="33">
        <v>3241052</v>
      </c>
      <c r="V10" s="29">
        <f>'[19]Հանրային հեռուստաընկերություն'!C77</f>
        <v>223743</v>
      </c>
      <c r="W10" s="33">
        <v>874</v>
      </c>
      <c r="X10" s="29">
        <f>'[19]Հանրային հեռուստաընկերություն'!C14</f>
        <v>3254531</v>
      </c>
      <c r="Y10" s="29">
        <f>'[19]Հանրային հեռուստաընկերություն'!C15</f>
        <v>3241052</v>
      </c>
      <c r="Z10" s="29">
        <f>'[19]Հանրային հեռուստաընկերություն'!C42</f>
        <v>3030788</v>
      </c>
      <c r="AA10" s="29">
        <f>'[19]Հանրային հեռուստաընկերություն'!C43</f>
        <v>3030788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48</v>
      </c>
      <c r="B11" s="81" t="s">
        <v>119</v>
      </c>
      <c r="C11" s="28">
        <v>100</v>
      </c>
      <c r="D11" s="33">
        <v>3174247.5302499998</v>
      </c>
      <c r="E11" s="33">
        <v>3084993.3209499996</v>
      </c>
      <c r="F11" s="33">
        <v>216870.75270999997</v>
      </c>
      <c r="G11" s="33">
        <v>48312.401270000002</v>
      </c>
      <c r="H11" s="33">
        <v>44791.405180000002</v>
      </c>
      <c r="I11" s="33">
        <v>2968612.7022899999</v>
      </c>
      <c r="J11" s="33">
        <v>1474859.7816199998</v>
      </c>
      <c r="K11" s="33">
        <v>472764</v>
      </c>
      <c r="L11" s="33">
        <v>74080.81</v>
      </c>
      <c r="M11" s="33">
        <v>302204.10200000001</v>
      </c>
      <c r="N11" s="33">
        <v>0</v>
      </c>
      <c r="O11" s="33">
        <v>140826.10200000001</v>
      </c>
      <c r="P11" s="33">
        <v>120301.47866999998</v>
      </c>
      <c r="Q11" s="33">
        <v>12914.2716</v>
      </c>
      <c r="R11" s="33">
        <v>23681.284299999981</v>
      </c>
      <c r="S11" s="33">
        <v>77809.089590000003</v>
      </c>
      <c r="T11" s="33">
        <v>3391118.28296</v>
      </c>
      <c r="U11" s="33">
        <v>400835</v>
      </c>
      <c r="V11" s="29">
        <f>'[19]Հանրային ռադիոընկերություն'!C77</f>
        <v>-28840</v>
      </c>
      <c r="W11" s="33">
        <v>304</v>
      </c>
      <c r="X11" s="29">
        <f>'[19]Հանրային ռադիոընկերություն'!C14</f>
        <v>418849</v>
      </c>
      <c r="Y11" s="29">
        <f>'[19]Հանրային ռադիոընկերություն'!C15</f>
        <v>400835</v>
      </c>
      <c r="Z11" s="29">
        <f>'[19]Հանրային ռադիոընկերություն'!C42</f>
        <v>447689</v>
      </c>
      <c r="AA11" s="29">
        <f>'[19]Հանրային ռադիոընկերություն'!C43</f>
        <v>447360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132</v>
      </c>
      <c r="C12" s="28">
        <v>100</v>
      </c>
      <c r="D12" s="33">
        <v>0</v>
      </c>
      <c r="E12" s="33">
        <v>0</v>
      </c>
      <c r="F12" s="33">
        <v>13164</v>
      </c>
      <c r="G12" s="33">
        <v>9188</v>
      </c>
      <c r="H12" s="33">
        <v>3446</v>
      </c>
      <c r="I12" s="33">
        <v>-3723</v>
      </c>
      <c r="J12" s="33">
        <v>100</v>
      </c>
      <c r="K12" s="33">
        <f>'[20]Շրջանառություն_1-ին կիս.'!$K$16</f>
        <v>-3838</v>
      </c>
      <c r="L12" s="33">
        <v>15</v>
      </c>
      <c r="M12" s="33">
        <v>0</v>
      </c>
      <c r="N12" s="33">
        <v>0</v>
      </c>
      <c r="O12" s="33">
        <v>0</v>
      </c>
      <c r="P12" s="33">
        <v>16887</v>
      </c>
      <c r="Q12" s="33">
        <v>8300</v>
      </c>
      <c r="R12" s="33">
        <v>4190</v>
      </c>
      <c r="S12" s="33">
        <v>4397</v>
      </c>
      <c r="T12" s="33">
        <v>13164</v>
      </c>
      <c r="U12" s="33">
        <v>87027</v>
      </c>
      <c r="V12" s="29">
        <f>'[19]Հոգևոր-Մշակութային ՀԸ'!C77</f>
        <v>-3866</v>
      </c>
      <c r="W12" s="33">
        <v>45</v>
      </c>
      <c r="X12" s="29">
        <f>'[19]Հոգևոր-Մշակութային ՀԸ'!C14</f>
        <v>87027</v>
      </c>
      <c r="Y12" s="29">
        <f>'[19]Հոգևոր-Մշակութային ՀԸ'!C15</f>
        <v>87027</v>
      </c>
      <c r="Z12" s="29">
        <f>'[19]Հոգևոր-Մշակութային ՀԸ'!C42</f>
        <v>90893</v>
      </c>
      <c r="AA12" s="29">
        <f>'[19]Հոգևոր-Մշակութային ՀԸ'!C43</f>
        <v>90893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29">
        <f>[19]Sheet4!C77</f>
        <v>0</v>
      </c>
      <c r="W13" s="33">
        <v>0</v>
      </c>
      <c r="X13" s="29">
        <f>[19]Sheet4!C14</f>
        <v>0</v>
      </c>
      <c r="Y13" s="29">
        <f>[19]Sheet4!C15</f>
        <v>0</v>
      </c>
      <c r="Z13" s="29">
        <f>[19]Sheet4!C42</f>
        <v>0</v>
      </c>
      <c r="AA13" s="29">
        <f>[19]Sheet4!C43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29">
        <f>[19]Sheet5!C77</f>
        <v>0</v>
      </c>
      <c r="W14" s="33">
        <v>0</v>
      </c>
      <c r="X14" s="29">
        <f>[19]Sheet5!C14</f>
        <v>0</v>
      </c>
      <c r="Y14" s="29">
        <f>[19]Sheet5!C15</f>
        <v>0</v>
      </c>
      <c r="Z14" s="29">
        <f>[19]Sheet5!C42</f>
        <v>0</v>
      </c>
      <c r="AA14" s="29">
        <f>[19]Sheet5!C43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[19]Sheet6!C77</f>
        <v>0</v>
      </c>
      <c r="W15" s="33">
        <v>0</v>
      </c>
      <c r="X15" s="29">
        <f>[19]Sheet6!C14</f>
        <v>0</v>
      </c>
      <c r="Y15" s="29">
        <f>[19]Sheet6!C15</f>
        <v>0</v>
      </c>
      <c r="Z15" s="29">
        <f>[19]Sheet6!C42</f>
        <v>0</v>
      </c>
      <c r="AA15" s="29">
        <f>[19]Sheet6!C43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[19]Sheet7!C77</f>
        <v>0</v>
      </c>
      <c r="W16" s="33">
        <v>0</v>
      </c>
      <c r="X16" s="29">
        <f>[19]Sheet7!C14</f>
        <v>0</v>
      </c>
      <c r="Y16" s="29">
        <f>[19]Sheet7!C15</f>
        <v>0</v>
      </c>
      <c r="Z16" s="29">
        <f>[19]Sheet7!C42</f>
        <v>0</v>
      </c>
      <c r="AA16" s="29">
        <f>[19]Sheet7!C43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[19]Sheet8!C77</f>
        <v>0</v>
      </c>
      <c r="W17" s="33">
        <v>0</v>
      </c>
      <c r="X17" s="29">
        <f>[19]Sheet8!C14</f>
        <v>0</v>
      </c>
      <c r="Y17" s="29">
        <f>[19]Sheet8!C15</f>
        <v>0</v>
      </c>
      <c r="Z17" s="29">
        <f>[19]Sheet8!C42</f>
        <v>0</v>
      </c>
      <c r="AA17" s="29">
        <f>[19]Sheet8!C43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[19]Sheet9!C77</f>
        <v>0</v>
      </c>
      <c r="W18" s="33">
        <v>0</v>
      </c>
      <c r="X18" s="29">
        <f>[19]Sheet9!C14</f>
        <v>0</v>
      </c>
      <c r="Y18" s="29">
        <f>[19]Sheet9!C15</f>
        <v>0</v>
      </c>
      <c r="Z18" s="29">
        <f>[19]Sheet9!C42</f>
        <v>0</v>
      </c>
      <c r="AA18" s="29">
        <f>[19]Sheet9!C43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[19]Sheet10!C77</f>
        <v>0</v>
      </c>
      <c r="W19" s="33">
        <v>0</v>
      </c>
      <c r="X19" s="29">
        <f>[19]Sheet10!C14</f>
        <v>0</v>
      </c>
      <c r="Y19" s="29">
        <f>[19]Sheet10!C15</f>
        <v>0</v>
      </c>
      <c r="Z19" s="29">
        <f>[19]Sheet10!C42</f>
        <v>0</v>
      </c>
      <c r="AA19" s="29">
        <f>[19]Sheet10!C43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[19]Sheet11!C77</f>
        <v>0</v>
      </c>
      <c r="W20" s="33">
        <v>0</v>
      </c>
      <c r="X20" s="29">
        <f>[19]Sheet11!C14</f>
        <v>0</v>
      </c>
      <c r="Y20" s="29">
        <f>[19]Sheet11!C15</f>
        <v>0</v>
      </c>
      <c r="Z20" s="29">
        <f>[19]Sheet11!C42</f>
        <v>0</v>
      </c>
      <c r="AA20" s="29">
        <f>[19]Sheet11!C43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[19]Sheet12!C77</f>
        <v>0</v>
      </c>
      <c r="W21" s="33">
        <v>0</v>
      </c>
      <c r="X21" s="29">
        <f>[19]Sheet12!C14</f>
        <v>0</v>
      </c>
      <c r="Y21" s="29">
        <f>[19]Sheet12!C15</f>
        <v>0</v>
      </c>
      <c r="Z21" s="29">
        <f>[19]Sheet12!C42</f>
        <v>0</v>
      </c>
      <c r="AA21" s="29">
        <f>[19]Sheet12!C43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[19]Sheet13!C77</f>
        <v>0</v>
      </c>
      <c r="W22" s="33">
        <v>0</v>
      </c>
      <c r="X22" s="29">
        <f>[19]Sheet13!C14</f>
        <v>0</v>
      </c>
      <c r="Y22" s="29">
        <f>[19]Sheet13!C15</f>
        <v>0</v>
      </c>
      <c r="Z22" s="29">
        <f>[19]Sheet13!C42</f>
        <v>0</v>
      </c>
      <c r="AA22" s="29">
        <f>[19]Sheet13!C43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[19]Sheet14!C77</f>
        <v>0</v>
      </c>
      <c r="W23" s="33">
        <v>0</v>
      </c>
      <c r="X23" s="29">
        <f>[19]Sheet14!C14</f>
        <v>0</v>
      </c>
      <c r="Y23" s="29">
        <f>[19]Sheet14!C15</f>
        <v>0</v>
      </c>
      <c r="Z23" s="29">
        <f>[19]Sheet14!C42</f>
        <v>0</v>
      </c>
      <c r="AA23" s="29">
        <f>[19]Sheet14!C43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[19]Sheet15!C77</f>
        <v>0</v>
      </c>
      <c r="W24" s="33">
        <v>0</v>
      </c>
      <c r="X24" s="29">
        <f>[19]Sheet15!C14</f>
        <v>0</v>
      </c>
      <c r="Y24" s="29">
        <f>[19]Sheet15!C15</f>
        <v>0</v>
      </c>
      <c r="Z24" s="29">
        <f>[19]Sheet15!C42</f>
        <v>0</v>
      </c>
      <c r="AA24" s="29">
        <f>[19]Sheet15!C43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[19]Sheet16!C77</f>
        <v>0</v>
      </c>
      <c r="W25" s="33">
        <v>0</v>
      </c>
      <c r="X25" s="29">
        <f>[19]Sheet16!C14</f>
        <v>0</v>
      </c>
      <c r="Y25" s="29">
        <f>[19]Sheet16!C15</f>
        <v>0</v>
      </c>
      <c r="Z25" s="29">
        <f>[19]Sheet16!C42</f>
        <v>0</v>
      </c>
      <c r="AA25" s="29">
        <f>[19]Sheet16!C43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[19]Sheet17!C77</f>
        <v>0</v>
      </c>
      <c r="W26" s="33">
        <v>0</v>
      </c>
      <c r="X26" s="29">
        <f>[19]Sheet17!C14</f>
        <v>0</v>
      </c>
      <c r="Y26" s="29">
        <f>[19]Sheet17!C15</f>
        <v>0</v>
      </c>
      <c r="Z26" s="29">
        <f>[19]Sheet17!C42</f>
        <v>0</v>
      </c>
      <c r="AA26" s="29">
        <f>[19]Sheet17!C43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[19]Sheet18!C77</f>
        <v>0</v>
      </c>
      <c r="W27" s="33">
        <v>0</v>
      </c>
      <c r="X27" s="29">
        <f>[19]Sheet18!C14</f>
        <v>0</v>
      </c>
      <c r="Y27" s="29">
        <f>[19]Sheet18!C15</f>
        <v>0</v>
      </c>
      <c r="Z27" s="29">
        <f>[19]Sheet18!C42</f>
        <v>0</v>
      </c>
      <c r="AA27" s="29">
        <f>[19]Sheet18!C43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[19]Sheet19!C77</f>
        <v>0</v>
      </c>
      <c r="W28" s="33">
        <v>0</v>
      </c>
      <c r="X28" s="29">
        <f>[19]Sheet19!C14</f>
        <v>0</v>
      </c>
      <c r="Y28" s="29">
        <f>[19]Sheet19!C15</f>
        <v>0</v>
      </c>
      <c r="Z28" s="29">
        <f>[19]Sheet19!C42</f>
        <v>0</v>
      </c>
      <c r="AA28" s="29">
        <f>[19]Sheet19!C43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[19]Sheet20!C77</f>
        <v>0</v>
      </c>
      <c r="W29" s="33">
        <v>0</v>
      </c>
      <c r="X29" s="29">
        <f>[19]Sheet20!C14</f>
        <v>0</v>
      </c>
      <c r="Y29" s="29">
        <f>[19]Sheet20!C15</f>
        <v>0</v>
      </c>
      <c r="Z29" s="29">
        <f>[19]Sheet20!C42</f>
        <v>0</v>
      </c>
      <c r="AA29" s="29">
        <f>[19]Sheet20!C43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[19]Sheet21!C77</f>
        <v>0</v>
      </c>
      <c r="W30" s="33">
        <v>0</v>
      </c>
      <c r="X30" s="41">
        <f>[19]Sheet21!C14</f>
        <v>0</v>
      </c>
      <c r="Y30" s="41">
        <f>[19]Sheet21!C15</f>
        <v>0</v>
      </c>
      <c r="Z30" s="41">
        <f>[19]Sheet21!C42</f>
        <v>0</v>
      </c>
      <c r="AA30" s="41">
        <f>[19]Sheet21!C43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10276340.43025</v>
      </c>
      <c r="E31" s="61">
        <f t="shared" si="0"/>
        <v>9332794.0209500007</v>
      </c>
      <c r="F31" s="61">
        <f t="shared" si="0"/>
        <v>1111026.05271</v>
      </c>
      <c r="G31" s="61">
        <f t="shared" si="0"/>
        <v>577089.00127000001</v>
      </c>
      <c r="H31" s="61">
        <f t="shared" si="0"/>
        <v>155820.20517999999</v>
      </c>
      <c r="I31" s="61">
        <f t="shared" si="0"/>
        <v>7824235.9022899996</v>
      </c>
      <c r="J31" s="61">
        <f t="shared" si="0"/>
        <v>3547252.3816200001</v>
      </c>
      <c r="K31" s="61">
        <f t="shared" si="0"/>
        <v>1399803.8</v>
      </c>
      <c r="L31" s="61">
        <f t="shared" si="0"/>
        <v>330598.41000000003</v>
      </c>
      <c r="M31" s="61">
        <f t="shared" si="0"/>
        <v>2673031.4019999998</v>
      </c>
      <c r="N31" s="61">
        <f t="shared" si="0"/>
        <v>0</v>
      </c>
      <c r="O31" s="61">
        <f t="shared" si="0"/>
        <v>2215693.9020000002</v>
      </c>
      <c r="P31" s="61">
        <f t="shared" si="0"/>
        <v>890099.17866999994</v>
      </c>
      <c r="Q31" s="61">
        <f t="shared" si="0"/>
        <v>292749.07159999997</v>
      </c>
      <c r="R31" s="61">
        <f t="shared" si="0"/>
        <v>180356.78429999997</v>
      </c>
      <c r="S31" s="61">
        <f t="shared" si="0"/>
        <v>178554.78959</v>
      </c>
      <c r="T31" s="33">
        <f>SUM(T10:T30)</f>
        <v>11387366.482960001</v>
      </c>
      <c r="U31" s="46">
        <f t="shared" si="0"/>
        <v>3728914</v>
      </c>
      <c r="V31" s="47">
        <f t="shared" si="0"/>
        <v>191037</v>
      </c>
      <c r="W31" s="61">
        <f t="shared" si="0"/>
        <v>1223</v>
      </c>
      <c r="X31" s="47">
        <f t="shared" si="0"/>
        <v>3760407</v>
      </c>
      <c r="Y31" s="47">
        <f t="shared" si="0"/>
        <v>3728914</v>
      </c>
      <c r="Z31" s="47">
        <f t="shared" si="0"/>
        <v>3569370</v>
      </c>
      <c r="AA31" s="48">
        <f t="shared" si="0"/>
        <v>3569041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A6:A7"/>
    <mergeCell ref="C6:C8"/>
    <mergeCell ref="D6:D8"/>
    <mergeCell ref="E6:E8"/>
    <mergeCell ref="G6:H6"/>
    <mergeCell ref="J6:L6"/>
    <mergeCell ref="N6:O6"/>
    <mergeCell ref="P6:P8"/>
    <mergeCell ref="Q6:S6"/>
    <mergeCell ref="G7:G8"/>
    <mergeCell ref="H7:H8"/>
    <mergeCell ref="J7:J8"/>
    <mergeCell ref="M6:M8"/>
    <mergeCell ref="V6:V8"/>
    <mergeCell ref="U6:U8"/>
    <mergeCell ref="B6:B7"/>
    <mergeCell ref="F6:F8"/>
    <mergeCell ref="I6:I8"/>
    <mergeCell ref="T6:T8"/>
    <mergeCell ref="K7:K8"/>
    <mergeCell ref="L7:L8"/>
    <mergeCell ref="N7:N8"/>
    <mergeCell ref="O7:O8"/>
    <mergeCell ref="Q7:Q8"/>
    <mergeCell ref="R7:R8"/>
    <mergeCell ref="S7:S8"/>
    <mergeCell ref="AA6:AA8"/>
    <mergeCell ref="Z6:Z8"/>
    <mergeCell ref="W6:W8"/>
    <mergeCell ref="X6:X8"/>
    <mergeCell ref="Y6:Y8"/>
  </mergeCells>
  <pageMargins left="0.7" right="0.7" top="0.75" bottom="0.75" header="0.3" footer="0.3"/>
  <pageSetup paperSize="9" orientation="landscape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7" workbookViewId="0">
      <selection activeCell="AB10" sqref="AB10:AF13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143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00" t="s">
        <v>201</v>
      </c>
      <c r="C5" s="14"/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144</v>
      </c>
      <c r="C10" s="28">
        <v>100</v>
      </c>
      <c r="D10" s="294">
        <v>4616008</v>
      </c>
      <c r="E10" s="294">
        <v>4499482</v>
      </c>
      <c r="F10" s="294">
        <v>2998165</v>
      </c>
      <c r="G10" s="295">
        <v>1352293</v>
      </c>
      <c r="H10" s="294">
        <v>1470470</v>
      </c>
      <c r="I10" s="294">
        <v>6495392</v>
      </c>
      <c r="J10" s="294">
        <v>2601880</v>
      </c>
      <c r="K10" s="294">
        <v>3494512</v>
      </c>
      <c r="L10" s="294">
        <v>399000</v>
      </c>
      <c r="M10" s="294">
        <v>292738</v>
      </c>
      <c r="N10" s="294">
        <v>0</v>
      </c>
      <c r="O10" s="294">
        <v>0</v>
      </c>
      <c r="P10" s="294">
        <v>826043</v>
      </c>
      <c r="Q10" s="294">
        <v>15550</v>
      </c>
      <c r="R10" s="294">
        <v>95720</v>
      </c>
      <c r="S10" s="294">
        <v>59424</v>
      </c>
      <c r="T10" s="294">
        <v>7614173</v>
      </c>
      <c r="U10" s="296">
        <v>3088807.7</v>
      </c>
      <c r="V10" s="29">
        <f>'[21]Հայաէրոնավիգացիա ՓԲԸ'!C77</f>
        <v>132874.5</v>
      </c>
      <c r="W10" s="297">
        <v>272</v>
      </c>
      <c r="X10" s="29">
        <f>'[21]Հայաէրոնավիգացիա ՓԲԸ'!C14</f>
        <v>3140867.4000000004</v>
      </c>
      <c r="Y10" s="29">
        <f>'[21]Հայաէրոնավիգացիա ՓԲԸ'!C15</f>
        <v>3088807.7</v>
      </c>
      <c r="Z10" s="29">
        <f>'[21]Հայաէրոնավիգացիա ՓԲԸ'!C42</f>
        <v>3007992.9000000004</v>
      </c>
      <c r="AA10" s="29">
        <f>'[21]Հայաէրոնավիգացիա ՓԲԸ'!C43</f>
        <v>2235814.5000000005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145</v>
      </c>
      <c r="C11" s="28">
        <v>100</v>
      </c>
      <c r="D11" s="33">
        <v>10538</v>
      </c>
      <c r="E11" s="33">
        <v>9891</v>
      </c>
      <c r="F11" s="33">
        <v>61477</v>
      </c>
      <c r="G11" s="33">
        <v>30784</v>
      </c>
      <c r="H11" s="33">
        <v>22667</v>
      </c>
      <c r="I11" s="33">
        <v>22934</v>
      </c>
      <c r="J11" s="33">
        <v>5005.2</v>
      </c>
      <c r="K11" s="33">
        <v>14819</v>
      </c>
      <c r="L11" s="33">
        <v>3110</v>
      </c>
      <c r="M11" s="33">
        <v>1085</v>
      </c>
      <c r="N11" s="33">
        <v>0</v>
      </c>
      <c r="O11" s="33">
        <v>0</v>
      </c>
      <c r="P11" s="33">
        <v>47996</v>
      </c>
      <c r="Q11" s="33">
        <v>27402</v>
      </c>
      <c r="R11" s="33">
        <v>3806</v>
      </c>
      <c r="S11" s="33">
        <v>9741</v>
      </c>
      <c r="T11" s="33">
        <v>72015</v>
      </c>
      <c r="U11" s="33">
        <v>227447</v>
      </c>
      <c r="V11" s="29">
        <f>'[21]Ավիաուսումնական կենտրոն ՓԲԸ'!C77</f>
        <v>-7280.2999999999884</v>
      </c>
      <c r="W11" s="33">
        <v>38</v>
      </c>
      <c r="X11" s="29">
        <f>'[21]Ավիաուսումնական կենտրոն ՓԲԸ'!C14</f>
        <v>228040.69999999998</v>
      </c>
      <c r="Y11" s="29">
        <f>'[21]Ավիաուսումնական կենտրոն ՓԲԸ'!C15</f>
        <v>227446.9</v>
      </c>
      <c r="Z11" s="29">
        <f>'[21]Ավիաուսումնական կենտրոն ՓԲԸ'!C42</f>
        <v>235320.99999999997</v>
      </c>
      <c r="AA11" s="29">
        <f>'[21]Ավիաուսումնական կենտրոն ՓԲԸ'!C43</f>
        <v>234200.19999999998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146</v>
      </c>
      <c r="C12" s="28">
        <v>100</v>
      </c>
      <c r="D12" s="33">
        <v>29173</v>
      </c>
      <c r="E12" s="33">
        <v>26117</v>
      </c>
      <c r="F12" s="33">
        <v>19976</v>
      </c>
      <c r="G12" s="33">
        <v>11789</v>
      </c>
      <c r="H12" s="33">
        <v>4944</v>
      </c>
      <c r="I12" s="33">
        <v>8186</v>
      </c>
      <c r="J12" s="33">
        <v>15281</v>
      </c>
      <c r="K12" s="33">
        <v>-7095</v>
      </c>
      <c r="L12" s="33">
        <v>0</v>
      </c>
      <c r="M12" s="33">
        <v>22362</v>
      </c>
      <c r="N12" s="33">
        <v>0</v>
      </c>
      <c r="O12" s="33">
        <v>20485</v>
      </c>
      <c r="P12" s="33">
        <v>18601</v>
      </c>
      <c r="Q12" s="33">
        <v>962</v>
      </c>
      <c r="R12" s="33">
        <v>1944</v>
      </c>
      <c r="S12" s="33">
        <v>5457</v>
      </c>
      <c r="T12" s="33">
        <v>49149</v>
      </c>
      <c r="U12" s="33">
        <v>53708</v>
      </c>
      <c r="V12" s="29">
        <f>'[21]Ավիաբուժ ՓԲԸ'!C77</f>
        <v>99</v>
      </c>
      <c r="W12" s="33">
        <v>72</v>
      </c>
      <c r="X12" s="29">
        <f>'[21]Ավիաբուժ ՓԲԸ'!C14</f>
        <v>55146</v>
      </c>
      <c r="Y12" s="29">
        <f>'[21]Ավիաբուժ ՓԲԸ'!C15</f>
        <v>53708</v>
      </c>
      <c r="Z12" s="29">
        <f>'[21]Ավիաբուժ ՓԲԸ'!C42</f>
        <v>55047</v>
      </c>
      <c r="AA12" s="29">
        <f>'[21]Ավիաբուժ ՓԲԸ'!C43</f>
        <v>53609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29">
        <f>[21]Sheet4!C77</f>
        <v>0</v>
      </c>
      <c r="W13" s="34"/>
      <c r="X13" s="29">
        <f>[21]Sheet4!C14</f>
        <v>0</v>
      </c>
      <c r="Y13" s="29">
        <f>[21]Sheet4!C15</f>
        <v>0</v>
      </c>
      <c r="Z13" s="29">
        <f>[21]Sheet4!C42</f>
        <v>0</v>
      </c>
      <c r="AA13" s="29">
        <f>[21]Sheet4!C43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29">
        <f>[21]Sheet5!C77</f>
        <v>0</v>
      </c>
      <c r="W14" s="34"/>
      <c r="X14" s="29">
        <f>[21]Sheet5!C14</f>
        <v>0</v>
      </c>
      <c r="Y14" s="29">
        <f>[21]Sheet5!C15</f>
        <v>0</v>
      </c>
      <c r="Z14" s="29">
        <f>[21]Sheet5!C42</f>
        <v>0</v>
      </c>
      <c r="AA14" s="29">
        <f>[21]Sheet5!C43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29">
        <f>[21]Sheet6!C77</f>
        <v>0</v>
      </c>
      <c r="W15" s="34"/>
      <c r="X15" s="29">
        <f>[21]Sheet6!C14</f>
        <v>0</v>
      </c>
      <c r="Y15" s="29">
        <f>[21]Sheet6!C15</f>
        <v>0</v>
      </c>
      <c r="Z15" s="29">
        <f>[21]Sheet6!C42</f>
        <v>0</v>
      </c>
      <c r="AA15" s="29">
        <f>[21]Sheet6!C43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f>[21]Sheet7!C77</f>
        <v>0</v>
      </c>
      <c r="W16" s="34"/>
      <c r="X16" s="29">
        <f>[21]Sheet7!C14</f>
        <v>0</v>
      </c>
      <c r="Y16" s="29">
        <f>[21]Sheet7!C15</f>
        <v>0</v>
      </c>
      <c r="Z16" s="29">
        <f>[21]Sheet7!C42</f>
        <v>0</v>
      </c>
      <c r="AA16" s="29">
        <f>[21]Sheet7!C43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[21]Sheet8!C77</f>
        <v>0</v>
      </c>
      <c r="W17" s="34"/>
      <c r="X17" s="29">
        <f>[21]Sheet8!C14</f>
        <v>0</v>
      </c>
      <c r="Y17" s="29">
        <f>[21]Sheet8!C15</f>
        <v>0</v>
      </c>
      <c r="Z17" s="29">
        <f>[21]Sheet8!C42</f>
        <v>0</v>
      </c>
      <c r="AA17" s="29">
        <f>[21]Sheet8!C43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[21]Sheet9!C77</f>
        <v>0</v>
      </c>
      <c r="W18" s="34"/>
      <c r="X18" s="29">
        <f>[21]Sheet9!C14</f>
        <v>0</v>
      </c>
      <c r="Y18" s="29">
        <f>[21]Sheet9!C15</f>
        <v>0</v>
      </c>
      <c r="Z18" s="29">
        <f>[21]Sheet9!C42</f>
        <v>0</v>
      </c>
      <c r="AA18" s="29">
        <f>[21]Sheet9!C43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[21]Sheet10!C77</f>
        <v>0</v>
      </c>
      <c r="W19" s="34"/>
      <c r="X19" s="29">
        <f>[21]Sheet10!C14</f>
        <v>0</v>
      </c>
      <c r="Y19" s="29">
        <f>[21]Sheet10!C15</f>
        <v>0</v>
      </c>
      <c r="Z19" s="29">
        <f>[21]Sheet10!C42</f>
        <v>0</v>
      </c>
      <c r="AA19" s="29">
        <f>[21]Sheet10!C43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3"/>
      <c r="V20" s="29">
        <f>[21]Sheet11!C77</f>
        <v>0</v>
      </c>
      <c r="W20" s="34"/>
      <c r="X20" s="29">
        <f>[21]Sheet11!C14</f>
        <v>0</v>
      </c>
      <c r="Y20" s="29">
        <f>[21]Sheet11!C15</f>
        <v>0</v>
      </c>
      <c r="Z20" s="29">
        <f>[21]Sheet11!C42</f>
        <v>0</v>
      </c>
      <c r="AA20" s="29">
        <f>[21]Sheet11!C43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3"/>
      <c r="V21" s="29">
        <f>[21]Sheet12!C77</f>
        <v>0</v>
      </c>
      <c r="W21" s="34"/>
      <c r="X21" s="29">
        <f>[21]Sheet12!C14</f>
        <v>0</v>
      </c>
      <c r="Y21" s="29">
        <f>[21]Sheet12!C15</f>
        <v>0</v>
      </c>
      <c r="Z21" s="29">
        <f>[21]Sheet12!C42</f>
        <v>0</v>
      </c>
      <c r="AA21" s="29">
        <f>[21]Sheet12!C43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3"/>
      <c r="V22" s="29">
        <f>[21]Sheet13!C77</f>
        <v>0</v>
      </c>
      <c r="W22" s="34"/>
      <c r="X22" s="29">
        <f>[21]Sheet13!C14</f>
        <v>0</v>
      </c>
      <c r="Y22" s="29">
        <f>[21]Sheet13!C15</f>
        <v>0</v>
      </c>
      <c r="Z22" s="29">
        <f>[21]Sheet13!C42</f>
        <v>0</v>
      </c>
      <c r="AA22" s="29">
        <f>[21]Sheet13!C43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>
        <f>[21]Sheet14!C77</f>
        <v>0</v>
      </c>
      <c r="W23" s="34"/>
      <c r="X23" s="29">
        <f>[21]Sheet14!C14</f>
        <v>0</v>
      </c>
      <c r="Y23" s="29">
        <f>[21]Sheet14!C15</f>
        <v>0</v>
      </c>
      <c r="Z23" s="29">
        <f>[21]Sheet14!C42</f>
        <v>0</v>
      </c>
      <c r="AA23" s="29">
        <f>[21]Sheet14!C43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>
        <f>[21]Sheet15!C77</f>
        <v>0</v>
      </c>
      <c r="W24" s="34"/>
      <c r="X24" s="29">
        <f>[21]Sheet15!C14</f>
        <v>0</v>
      </c>
      <c r="Y24" s="29">
        <f>[21]Sheet15!C15</f>
        <v>0</v>
      </c>
      <c r="Z24" s="29">
        <f>[21]Sheet15!C42</f>
        <v>0</v>
      </c>
      <c r="AA24" s="29">
        <f>[21]Sheet15!C43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>
        <f>[21]Sheet16!C77</f>
        <v>0</v>
      </c>
      <c r="W25" s="34"/>
      <c r="X25" s="29">
        <f>[21]Sheet16!C14</f>
        <v>0</v>
      </c>
      <c r="Y25" s="29">
        <f>[21]Sheet16!C15</f>
        <v>0</v>
      </c>
      <c r="Z25" s="29">
        <f>[21]Sheet16!C42</f>
        <v>0</v>
      </c>
      <c r="AA25" s="29">
        <f>[21]Sheet16!C43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>
        <f>[21]Sheet17!C77</f>
        <v>0</v>
      </c>
      <c r="W26" s="34"/>
      <c r="X26" s="29">
        <f>[21]Sheet17!C14</f>
        <v>0</v>
      </c>
      <c r="Y26" s="29">
        <f>[21]Sheet17!C15</f>
        <v>0</v>
      </c>
      <c r="Z26" s="29">
        <f>[21]Sheet17!C42</f>
        <v>0</v>
      </c>
      <c r="AA26" s="29">
        <f>[21]Sheet17!C43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>
        <f>[21]Sheet18!C77</f>
        <v>0</v>
      </c>
      <c r="W27" s="34"/>
      <c r="X27" s="29">
        <f>[21]Sheet18!C14</f>
        <v>0</v>
      </c>
      <c r="Y27" s="29">
        <f>[21]Sheet18!C15</f>
        <v>0</v>
      </c>
      <c r="Z27" s="29">
        <f>[21]Sheet18!C42</f>
        <v>0</v>
      </c>
      <c r="AA27" s="29">
        <f>[21]Sheet18!C43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>
        <f>[21]Sheet19!C77</f>
        <v>0</v>
      </c>
      <c r="W28" s="34"/>
      <c r="X28" s="29">
        <f>[21]Sheet19!C14</f>
        <v>0</v>
      </c>
      <c r="Y28" s="29">
        <f>[21]Sheet19!C15</f>
        <v>0</v>
      </c>
      <c r="Z28" s="29">
        <f>[21]Sheet19!C42</f>
        <v>0</v>
      </c>
      <c r="AA28" s="29">
        <f>[21]Sheet19!C43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>
        <f>[21]Sheet20!C77</f>
        <v>0</v>
      </c>
      <c r="W29" s="34"/>
      <c r="X29" s="29">
        <f>[21]Sheet20!C14</f>
        <v>0</v>
      </c>
      <c r="Y29" s="29">
        <f>[21]Sheet20!C15</f>
        <v>0</v>
      </c>
      <c r="Z29" s="29">
        <f>[21]Sheet20!C42</f>
        <v>0</v>
      </c>
      <c r="AA29" s="29">
        <f>[21]Sheet20!C43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>
        <f>[21]Sheet21!C77</f>
        <v>0</v>
      </c>
      <c r="W30" s="39"/>
      <c r="X30" s="41">
        <f>[21]Sheet21!C14</f>
        <v>0</v>
      </c>
      <c r="Y30" s="41">
        <f>[21]Sheet21!C15</f>
        <v>0</v>
      </c>
      <c r="Z30" s="41">
        <f>[21]Sheet21!C42</f>
        <v>0</v>
      </c>
      <c r="AA30" s="41">
        <f>[21]Sheet21!C43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AA31" si="0">SUM(D10:D30)</f>
        <v>4655719</v>
      </c>
      <c r="E31" s="45">
        <f t="shared" si="0"/>
        <v>4535490</v>
      </c>
      <c r="F31" s="45">
        <f t="shared" si="0"/>
        <v>3079618</v>
      </c>
      <c r="G31" s="45">
        <f t="shared" si="0"/>
        <v>1394866</v>
      </c>
      <c r="H31" s="45">
        <f t="shared" si="0"/>
        <v>1498081</v>
      </c>
      <c r="I31" s="45">
        <f t="shared" si="0"/>
        <v>6526512</v>
      </c>
      <c r="J31" s="45">
        <f t="shared" si="0"/>
        <v>2622166.2000000002</v>
      </c>
      <c r="K31" s="45">
        <f t="shared" si="0"/>
        <v>3502236</v>
      </c>
      <c r="L31" s="45">
        <f t="shared" si="0"/>
        <v>402110</v>
      </c>
      <c r="M31" s="45">
        <f t="shared" si="0"/>
        <v>316185</v>
      </c>
      <c r="N31" s="45">
        <f t="shared" si="0"/>
        <v>0</v>
      </c>
      <c r="O31" s="45">
        <f t="shared" si="0"/>
        <v>20485</v>
      </c>
      <c r="P31" s="45">
        <f t="shared" si="0"/>
        <v>892640</v>
      </c>
      <c r="Q31" s="45">
        <f t="shared" si="0"/>
        <v>43914</v>
      </c>
      <c r="R31" s="45">
        <f t="shared" si="0"/>
        <v>101470</v>
      </c>
      <c r="S31" s="45">
        <f t="shared" si="0"/>
        <v>74622</v>
      </c>
      <c r="T31" s="45">
        <f t="shared" si="0"/>
        <v>7735337</v>
      </c>
      <c r="U31" s="46">
        <f t="shared" si="0"/>
        <v>3369962.7</v>
      </c>
      <c r="V31" s="47">
        <f t="shared" si="0"/>
        <v>125693.20000000001</v>
      </c>
      <c r="W31" s="45">
        <f t="shared" si="0"/>
        <v>382</v>
      </c>
      <c r="X31" s="47">
        <f t="shared" si="0"/>
        <v>3424054.1000000006</v>
      </c>
      <c r="Y31" s="47">
        <f t="shared" si="0"/>
        <v>3369962.6</v>
      </c>
      <c r="Z31" s="47">
        <f t="shared" si="0"/>
        <v>3298360.9000000004</v>
      </c>
      <c r="AA31" s="48">
        <f t="shared" si="0"/>
        <v>2523623.7000000007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K7:K8"/>
    <mergeCell ref="L7:L8"/>
    <mergeCell ref="N7:N8"/>
    <mergeCell ref="AA6:AA8"/>
    <mergeCell ref="T6:T8"/>
    <mergeCell ref="Z6:Z8"/>
    <mergeCell ref="W6:W8"/>
    <mergeCell ref="X6:X8"/>
    <mergeCell ref="Y6:Y8"/>
    <mergeCell ref="P6:P8"/>
    <mergeCell ref="M6:M8"/>
    <mergeCell ref="V6:V8"/>
    <mergeCell ref="U6:U8"/>
    <mergeCell ref="O7:O8"/>
    <mergeCell ref="Q7:Q8"/>
    <mergeCell ref="R7:R8"/>
    <mergeCell ref="S7:S8"/>
    <mergeCell ref="F6:F8"/>
    <mergeCell ref="E6:E8"/>
    <mergeCell ref="C6:C8"/>
    <mergeCell ref="I6:I8"/>
    <mergeCell ref="D6:D8"/>
  </mergeCells>
  <pageMargins left="0.7" right="0.7" top="0.75" bottom="0.75" header="0.3" footer="0.3"/>
  <pageSetup paperSize="9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10" workbookViewId="0">
      <selection activeCell="AB10" sqref="AB10:AC10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8.4414062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4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256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150</v>
      </c>
      <c r="C10" s="28">
        <v>100</v>
      </c>
      <c r="D10" s="33">
        <v>13452155</v>
      </c>
      <c r="E10" s="33">
        <v>9474382.3000000007</v>
      </c>
      <c r="F10" s="33">
        <v>1774485</v>
      </c>
      <c r="G10" s="33">
        <v>67158.8</v>
      </c>
      <c r="H10" s="33">
        <v>893941.8</v>
      </c>
      <c r="I10" s="33">
        <v>7310543</v>
      </c>
      <c r="J10" s="33">
        <v>4202243</v>
      </c>
      <c r="K10" s="33">
        <v>3108300</v>
      </c>
      <c r="L10" s="33">
        <v>0</v>
      </c>
      <c r="M10" s="33">
        <v>7136934.5999999996</v>
      </c>
      <c r="N10" s="33">
        <v>2906945.2</v>
      </c>
      <c r="O10" s="33">
        <v>3757326.3</v>
      </c>
      <c r="P10" s="33">
        <v>779162.4</v>
      </c>
      <c r="Q10" s="33">
        <v>177388.5</v>
      </c>
      <c r="R10" s="33">
        <v>58283</v>
      </c>
      <c r="S10" s="33">
        <v>114317.8</v>
      </c>
      <c r="T10" s="33">
        <v>15226640</v>
      </c>
      <c r="U10" s="33">
        <v>1689813.8</v>
      </c>
      <c r="V10" s="29">
        <f>'[22]Երևանի քաղաքապետարան ձև 3'!C77</f>
        <v>1181847.6000000001</v>
      </c>
      <c r="W10" s="33">
        <v>877</v>
      </c>
      <c r="X10" s="29">
        <f>'[22]Երևանի քաղաքապետարան ձև 3'!C14</f>
        <v>3387477.0999999996</v>
      </c>
      <c r="Y10" s="29">
        <f>'[22]Երևանի քաղաքապետարան ձև 3'!C15</f>
        <v>1689813.8</v>
      </c>
      <c r="Z10" s="29">
        <f>'[22]Երևանի քաղաքապետարան ձև 3'!C42</f>
        <v>2205629.5</v>
      </c>
      <c r="AA10" s="29">
        <f>'[22]Երևանի քաղաքապետարան ձև 3'!C43</f>
        <v>1895989.4000000001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55</v>
      </c>
      <c r="C11" s="28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29">
        <f>[22]Sheet2!C77</f>
        <v>0</v>
      </c>
      <c r="W11" s="34"/>
      <c r="X11" s="29">
        <f>[22]Sheet2!C14</f>
        <v>0</v>
      </c>
      <c r="Y11" s="29">
        <f>[22]Sheet2!C15</f>
        <v>0</v>
      </c>
      <c r="Z11" s="29">
        <f>[22]Sheet2!C42</f>
        <v>0</v>
      </c>
      <c r="AA11" s="29">
        <f>[22]Sheet2!C43</f>
        <v>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55</v>
      </c>
      <c r="C12" s="28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29">
        <f>[22]Sheet3!C77</f>
        <v>0</v>
      </c>
      <c r="W12" s="34"/>
      <c r="X12" s="29">
        <f>[22]Sheet3!C14</f>
        <v>0</v>
      </c>
      <c r="Y12" s="29">
        <f>[22]Sheet3!C15</f>
        <v>0</v>
      </c>
      <c r="Z12" s="29">
        <f>[22]Sheet3!C42</f>
        <v>0</v>
      </c>
      <c r="AA12" s="29">
        <f>[22]Sheet3!C43</f>
        <v>0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29">
        <f>[22]Sheet4!C77</f>
        <v>0</v>
      </c>
      <c r="W13" s="34"/>
      <c r="X13" s="29">
        <f>[22]Sheet4!C14</f>
        <v>0</v>
      </c>
      <c r="Y13" s="29">
        <f>[22]Sheet4!C15</f>
        <v>0</v>
      </c>
      <c r="Z13" s="29">
        <f>[22]Sheet4!C42</f>
        <v>0</v>
      </c>
      <c r="AA13" s="29">
        <f>[22]Sheet4!C43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29">
        <f>[22]Sheet5!C77</f>
        <v>0</v>
      </c>
      <c r="W14" s="34"/>
      <c r="X14" s="29">
        <f>[22]Sheet5!C14</f>
        <v>0</v>
      </c>
      <c r="Y14" s="29">
        <f>[22]Sheet5!C15</f>
        <v>0</v>
      </c>
      <c r="Z14" s="29">
        <f>[22]Sheet5!C42</f>
        <v>0</v>
      </c>
      <c r="AA14" s="29">
        <f>[22]Sheet5!C43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29">
        <f>[22]Sheet6!C77</f>
        <v>0</v>
      </c>
      <c r="W15" s="34"/>
      <c r="X15" s="29">
        <f>[22]Sheet6!C14</f>
        <v>0</v>
      </c>
      <c r="Y15" s="29">
        <f>[22]Sheet6!C15</f>
        <v>0</v>
      </c>
      <c r="Z15" s="29">
        <f>[22]Sheet6!C42</f>
        <v>0</v>
      </c>
      <c r="AA15" s="29">
        <f>[22]Sheet6!C43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f>[22]Sheet7!C77</f>
        <v>0</v>
      </c>
      <c r="W16" s="34"/>
      <c r="X16" s="29">
        <f>[22]Sheet7!C14</f>
        <v>0</v>
      </c>
      <c r="Y16" s="29">
        <f>[22]Sheet7!C15</f>
        <v>0</v>
      </c>
      <c r="Z16" s="29">
        <f>[22]Sheet7!C42</f>
        <v>0</v>
      </c>
      <c r="AA16" s="29">
        <f>[22]Sheet7!C43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[22]Sheet8!C77</f>
        <v>0</v>
      </c>
      <c r="W17" s="34"/>
      <c r="X17" s="29">
        <f>[22]Sheet8!C14</f>
        <v>0</v>
      </c>
      <c r="Y17" s="29">
        <f>[22]Sheet8!C15</f>
        <v>0</v>
      </c>
      <c r="Z17" s="29">
        <f>[22]Sheet8!C42</f>
        <v>0</v>
      </c>
      <c r="AA17" s="29">
        <f>[22]Sheet8!C43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[22]Sheet9!C77</f>
        <v>0</v>
      </c>
      <c r="W18" s="34"/>
      <c r="X18" s="29">
        <f>[22]Sheet9!C14</f>
        <v>0</v>
      </c>
      <c r="Y18" s="29">
        <f>[22]Sheet9!C15</f>
        <v>0</v>
      </c>
      <c r="Z18" s="29">
        <f>[22]Sheet9!C42</f>
        <v>0</v>
      </c>
      <c r="AA18" s="29">
        <f>[22]Sheet9!C43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[22]Sheet10!C77</f>
        <v>0</v>
      </c>
      <c r="W19" s="34"/>
      <c r="X19" s="29">
        <f>[22]Sheet10!C14</f>
        <v>0</v>
      </c>
      <c r="Y19" s="29">
        <f>[22]Sheet10!C15</f>
        <v>0</v>
      </c>
      <c r="Z19" s="29">
        <f>[22]Sheet10!C42</f>
        <v>0</v>
      </c>
      <c r="AA19" s="29">
        <f>[22]Sheet10!C43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3"/>
      <c r="V20" s="29">
        <f>[22]Sheet11!C77</f>
        <v>0</v>
      </c>
      <c r="W20" s="34"/>
      <c r="X20" s="29">
        <f>[22]Sheet11!C14</f>
        <v>0</v>
      </c>
      <c r="Y20" s="29">
        <f>[22]Sheet11!C15</f>
        <v>0</v>
      </c>
      <c r="Z20" s="29">
        <f>[22]Sheet11!C42</f>
        <v>0</v>
      </c>
      <c r="AA20" s="29">
        <f>[22]Sheet11!C43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3"/>
      <c r="V21" s="29">
        <f>[22]Sheet12!C77</f>
        <v>0</v>
      </c>
      <c r="W21" s="34"/>
      <c r="X21" s="29">
        <f>[22]Sheet12!C14</f>
        <v>0</v>
      </c>
      <c r="Y21" s="29">
        <f>[22]Sheet12!C15</f>
        <v>0</v>
      </c>
      <c r="Z21" s="29">
        <f>[22]Sheet12!C42</f>
        <v>0</v>
      </c>
      <c r="AA21" s="29">
        <f>[22]Sheet12!C43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3"/>
      <c r="V22" s="29">
        <f>[22]Sheet13!C77</f>
        <v>0</v>
      </c>
      <c r="W22" s="34"/>
      <c r="X22" s="29">
        <f>[22]Sheet13!C14</f>
        <v>0</v>
      </c>
      <c r="Y22" s="29">
        <f>[22]Sheet13!C15</f>
        <v>0</v>
      </c>
      <c r="Z22" s="29">
        <f>[22]Sheet13!C42</f>
        <v>0</v>
      </c>
      <c r="AA22" s="29">
        <f>[22]Sheet13!C43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>
        <f>[22]Sheet14!C77</f>
        <v>0</v>
      </c>
      <c r="W23" s="34"/>
      <c r="X23" s="29">
        <f>[22]Sheet14!C14</f>
        <v>0</v>
      </c>
      <c r="Y23" s="29">
        <f>[22]Sheet14!C15</f>
        <v>0</v>
      </c>
      <c r="Z23" s="29">
        <f>[22]Sheet14!C42</f>
        <v>0</v>
      </c>
      <c r="AA23" s="29">
        <f>[22]Sheet14!C43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>
        <f>[22]Sheet15!C77</f>
        <v>0</v>
      </c>
      <c r="W24" s="34"/>
      <c r="X24" s="29">
        <f>[22]Sheet15!C14</f>
        <v>0</v>
      </c>
      <c r="Y24" s="29">
        <f>[22]Sheet15!C15</f>
        <v>0</v>
      </c>
      <c r="Z24" s="29">
        <f>[22]Sheet15!C42</f>
        <v>0</v>
      </c>
      <c r="AA24" s="29">
        <f>[22]Sheet15!C43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>
        <f>[22]Sheet16!C77</f>
        <v>0</v>
      </c>
      <c r="W25" s="34"/>
      <c r="X25" s="29">
        <f>[22]Sheet16!C14</f>
        <v>0</v>
      </c>
      <c r="Y25" s="29">
        <f>[22]Sheet16!C15</f>
        <v>0</v>
      </c>
      <c r="Z25" s="29">
        <f>[22]Sheet16!C42</f>
        <v>0</v>
      </c>
      <c r="AA25" s="29">
        <f>[22]Sheet16!C43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>
        <f>[22]Sheet17!C77</f>
        <v>0</v>
      </c>
      <c r="W26" s="34"/>
      <c r="X26" s="29">
        <f>[22]Sheet17!C14</f>
        <v>0</v>
      </c>
      <c r="Y26" s="29">
        <f>[22]Sheet17!C15</f>
        <v>0</v>
      </c>
      <c r="Z26" s="29">
        <f>[22]Sheet17!C42</f>
        <v>0</v>
      </c>
      <c r="AA26" s="29">
        <f>[22]Sheet17!C43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>
        <f>[22]Sheet18!C77</f>
        <v>0</v>
      </c>
      <c r="W27" s="34"/>
      <c r="X27" s="29">
        <f>[22]Sheet18!C14</f>
        <v>0</v>
      </c>
      <c r="Y27" s="29">
        <f>[22]Sheet18!C15</f>
        <v>0</v>
      </c>
      <c r="Z27" s="29">
        <f>[22]Sheet18!C42</f>
        <v>0</v>
      </c>
      <c r="AA27" s="29">
        <f>[22]Sheet18!C43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>
        <f>[22]Sheet19!C77</f>
        <v>0</v>
      </c>
      <c r="W28" s="34"/>
      <c r="X28" s="29">
        <f>[22]Sheet19!C14</f>
        <v>0</v>
      </c>
      <c r="Y28" s="29">
        <f>[22]Sheet19!C15</f>
        <v>0</v>
      </c>
      <c r="Z28" s="29">
        <f>[22]Sheet19!C42</f>
        <v>0</v>
      </c>
      <c r="AA28" s="29">
        <f>[22]Sheet19!C43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>
        <f>[22]Sheet20!C77</f>
        <v>0</v>
      </c>
      <c r="W29" s="34"/>
      <c r="X29" s="29">
        <f>[22]Sheet20!C14</f>
        <v>0</v>
      </c>
      <c r="Y29" s="29">
        <f>[22]Sheet20!C15</f>
        <v>0</v>
      </c>
      <c r="Z29" s="29">
        <f>[22]Sheet20!C42</f>
        <v>0</v>
      </c>
      <c r="AA29" s="29">
        <f>[22]Sheet20!C43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>
        <f>[22]Sheet21!C77</f>
        <v>0</v>
      </c>
      <c r="W30" s="39"/>
      <c r="X30" s="41">
        <f>[22]Sheet21!C14</f>
        <v>0</v>
      </c>
      <c r="Y30" s="41">
        <f>[22]Sheet21!C15</f>
        <v>0</v>
      </c>
      <c r="Z30" s="41">
        <f>[22]Sheet21!C42</f>
        <v>0</v>
      </c>
      <c r="AA30" s="41">
        <f>[22]Sheet21!C43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AA31" si="0">SUM(D10:D30)</f>
        <v>13452155</v>
      </c>
      <c r="E31" s="45">
        <f t="shared" si="0"/>
        <v>9474382.3000000007</v>
      </c>
      <c r="F31" s="45">
        <f t="shared" si="0"/>
        <v>1774485</v>
      </c>
      <c r="G31" s="45">
        <f t="shared" si="0"/>
        <v>67158.8</v>
      </c>
      <c r="H31" s="45">
        <f t="shared" si="0"/>
        <v>893941.8</v>
      </c>
      <c r="I31" s="45">
        <f t="shared" si="0"/>
        <v>7310543</v>
      </c>
      <c r="J31" s="45">
        <f t="shared" si="0"/>
        <v>4202243</v>
      </c>
      <c r="K31" s="45">
        <f t="shared" si="0"/>
        <v>3108300</v>
      </c>
      <c r="L31" s="45">
        <f t="shared" si="0"/>
        <v>0</v>
      </c>
      <c r="M31" s="45">
        <f t="shared" si="0"/>
        <v>7136934.5999999996</v>
      </c>
      <c r="N31" s="45">
        <f t="shared" si="0"/>
        <v>2906945.2</v>
      </c>
      <c r="O31" s="45">
        <f t="shared" si="0"/>
        <v>3757326.3</v>
      </c>
      <c r="P31" s="45">
        <f t="shared" si="0"/>
        <v>779162.4</v>
      </c>
      <c r="Q31" s="45">
        <f t="shared" si="0"/>
        <v>177388.5</v>
      </c>
      <c r="R31" s="45">
        <f t="shared" si="0"/>
        <v>58283</v>
      </c>
      <c r="S31" s="45">
        <f t="shared" si="0"/>
        <v>114317.8</v>
      </c>
      <c r="T31" s="45">
        <f t="shared" si="0"/>
        <v>15226640</v>
      </c>
      <c r="U31" s="46">
        <f t="shared" si="0"/>
        <v>1689813.8</v>
      </c>
      <c r="V31" s="47">
        <f t="shared" si="0"/>
        <v>1181847.6000000001</v>
      </c>
      <c r="W31" s="45">
        <f t="shared" si="0"/>
        <v>877</v>
      </c>
      <c r="X31" s="47">
        <f t="shared" si="0"/>
        <v>3387477.0999999996</v>
      </c>
      <c r="Y31" s="47">
        <f t="shared" si="0"/>
        <v>1689813.8</v>
      </c>
      <c r="Z31" s="47">
        <f t="shared" si="0"/>
        <v>2205629.5</v>
      </c>
      <c r="AA31" s="48">
        <f t="shared" si="0"/>
        <v>1895989.4000000001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7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8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K7:K8"/>
    <mergeCell ref="L7:L8"/>
    <mergeCell ref="N7:N8"/>
    <mergeCell ref="Q7:Q8"/>
    <mergeCell ref="R7:R8"/>
    <mergeCell ref="S7:S8"/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C6:C8"/>
    <mergeCell ref="D6:D8"/>
    <mergeCell ref="AA6:AA8"/>
    <mergeCell ref="V6:V8"/>
    <mergeCell ref="U6:U8"/>
    <mergeCell ref="Z6:Z8"/>
    <mergeCell ref="W6:W8"/>
    <mergeCell ref="Y6:Y8"/>
    <mergeCell ref="T6:T8"/>
    <mergeCell ref="P6:P8"/>
    <mergeCell ref="X6:X8"/>
    <mergeCell ref="F6:F8"/>
    <mergeCell ref="E6:E8"/>
    <mergeCell ref="M6:M8"/>
    <mergeCell ref="I6:I8"/>
    <mergeCell ref="O7:O8"/>
  </mergeCells>
  <pageMargins left="0.7" right="0.7" top="0.75" bottom="0.75" header="0.3" footer="0.3"/>
  <pageSetup paperSize="9" orientation="landscape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abSelected="1" topLeftCell="Z10" workbookViewId="0">
      <selection activeCell="AB10" sqref="AB10:AD15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9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257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201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258</v>
      </c>
      <c r="C10" s="28">
        <v>100</v>
      </c>
      <c r="D10" s="33">
        <v>56670575.5</v>
      </c>
      <c r="E10" s="33">
        <v>56540518.299999997</v>
      </c>
      <c r="F10" s="33">
        <v>2098899.6</v>
      </c>
      <c r="G10" s="33">
        <v>1787792.5</v>
      </c>
      <c r="H10" s="33">
        <v>158070.79999999999</v>
      </c>
      <c r="I10" s="33">
        <v>58273511.600000001</v>
      </c>
      <c r="J10" s="33">
        <v>36998322.200000003</v>
      </c>
      <c r="K10" s="33">
        <v>-35062831.399999999</v>
      </c>
      <c r="L10" s="33">
        <v>56338020.799999997</v>
      </c>
      <c r="M10" s="33">
        <v>130000</v>
      </c>
      <c r="N10" s="33">
        <v>130000</v>
      </c>
      <c r="O10" s="33">
        <v>0</v>
      </c>
      <c r="P10" s="33">
        <v>365963.5</v>
      </c>
      <c r="Q10" s="33">
        <v>311876.8</v>
      </c>
      <c r="R10" s="33">
        <v>0</v>
      </c>
      <c r="S10" s="33">
        <v>51572.5</v>
      </c>
      <c r="T10" s="33">
        <v>58769475.100000001</v>
      </c>
      <c r="U10" s="33">
        <v>442888.4</v>
      </c>
      <c r="V10" s="29">
        <f>[23]Ջրառ!C77</f>
        <v>227345.9</v>
      </c>
      <c r="W10" s="33">
        <v>313</v>
      </c>
      <c r="X10" s="29">
        <f>[23]Ջրառ!C14</f>
        <v>1120199.2</v>
      </c>
      <c r="Y10" s="29">
        <f>[23]Ջրառ!C15</f>
        <v>442888.4</v>
      </c>
      <c r="Z10" s="29">
        <f>[23]Ջրառ!C42</f>
        <v>892853.3</v>
      </c>
      <c r="AA10" s="29">
        <f>[23]Ջրառ!C43</f>
        <v>892853.3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172</v>
      </c>
      <c r="C11" s="28">
        <v>100</v>
      </c>
      <c r="D11" s="33">
        <v>1637474</v>
      </c>
      <c r="E11" s="33">
        <v>1637474</v>
      </c>
      <c r="F11" s="33">
        <v>235309</v>
      </c>
      <c r="G11" s="33">
        <v>79266</v>
      </c>
      <c r="H11" s="33">
        <v>126327</v>
      </c>
      <c r="I11" s="33">
        <v>1843226</v>
      </c>
      <c r="J11" s="33">
        <v>1857802</v>
      </c>
      <c r="K11" s="33">
        <v>-118748</v>
      </c>
      <c r="L11" s="33">
        <v>3458</v>
      </c>
      <c r="M11" s="33">
        <v>0</v>
      </c>
      <c r="N11" s="33">
        <v>0</v>
      </c>
      <c r="O11" s="33">
        <v>0</v>
      </c>
      <c r="P11" s="33">
        <v>29015</v>
      </c>
      <c r="Q11" s="33">
        <v>426</v>
      </c>
      <c r="R11" s="33">
        <v>11553</v>
      </c>
      <c r="S11" s="33">
        <v>16371</v>
      </c>
      <c r="T11" s="33">
        <v>1872241</v>
      </c>
      <c r="U11" s="33">
        <v>86032</v>
      </c>
      <c r="V11" s="29">
        <f>[23]Մելիորացիա!C77</f>
        <v>-3427</v>
      </c>
      <c r="W11" s="33">
        <v>43</v>
      </c>
      <c r="X11" s="29">
        <f>[23]Մելիորացիա!C14</f>
        <v>86032</v>
      </c>
      <c r="Y11" s="29">
        <f>[23]Մելիորացիա!C15</f>
        <v>84433</v>
      </c>
      <c r="Z11" s="29">
        <f>[23]Մելիորացիա!C42</f>
        <v>89459</v>
      </c>
      <c r="AA11" s="29">
        <f>[23]Մելիորացիա!C43</f>
        <v>72603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259</v>
      </c>
      <c r="C12" s="28">
        <v>100</v>
      </c>
      <c r="D12" s="33">
        <v>5181948</v>
      </c>
      <c r="E12" s="33">
        <v>1671874</v>
      </c>
      <c r="F12" s="33">
        <v>28538224.800000001</v>
      </c>
      <c r="G12" s="33">
        <v>3451766</v>
      </c>
      <c r="H12" s="33">
        <v>21622</v>
      </c>
      <c r="I12" s="33">
        <v>18699219</v>
      </c>
      <c r="J12" s="33">
        <v>82052086</v>
      </c>
      <c r="K12" s="33">
        <v>-72557006</v>
      </c>
      <c r="L12" s="33">
        <v>44484</v>
      </c>
      <c r="M12" s="33">
        <v>215415</v>
      </c>
      <c r="N12" s="33">
        <v>0</v>
      </c>
      <c r="O12" s="33">
        <v>215415</v>
      </c>
      <c r="P12" s="33">
        <v>14805538.800000001</v>
      </c>
      <c r="Q12" s="33">
        <v>96375</v>
      </c>
      <c r="R12" s="33">
        <v>753.6</v>
      </c>
      <c r="S12" s="33">
        <v>0</v>
      </c>
      <c r="T12" s="33">
        <v>33720172.799999997</v>
      </c>
      <c r="U12" s="33">
        <v>0</v>
      </c>
      <c r="V12" s="29">
        <f>[23]Հայջրմուղկոյուղի!C77</f>
        <v>-30663</v>
      </c>
      <c r="W12" s="33">
        <v>7</v>
      </c>
      <c r="X12" s="29">
        <f>[23]Հայջրմուղկոյուղի!C14</f>
        <v>2207</v>
      </c>
      <c r="Y12" s="29">
        <f>[23]Հայջրմուղկոյուղի!C15</f>
        <v>0</v>
      </c>
      <c r="Z12" s="29">
        <f>[23]Հայջրմուղկոյուղի!C42</f>
        <v>32870</v>
      </c>
      <c r="AA12" s="29">
        <f>[23]Հայջրմուղկոյուղի!C43</f>
        <v>26499.5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260</v>
      </c>
      <c r="C13" s="28">
        <v>100</v>
      </c>
      <c r="D13" s="33">
        <v>2692273.6</v>
      </c>
      <c r="E13" s="33">
        <v>2692273.6</v>
      </c>
      <c r="F13" s="33">
        <v>184434.4</v>
      </c>
      <c r="G13" s="33">
        <v>131951.79999999999</v>
      </c>
      <c r="H13" s="33">
        <v>27.6</v>
      </c>
      <c r="I13" s="33">
        <v>2790519.5</v>
      </c>
      <c r="J13" s="33">
        <v>7277361</v>
      </c>
      <c r="K13" s="33">
        <v>-4537841.5</v>
      </c>
      <c r="L13" s="33">
        <v>0</v>
      </c>
      <c r="M13" s="33">
        <v>0</v>
      </c>
      <c r="N13" s="33">
        <v>0</v>
      </c>
      <c r="O13" s="33">
        <v>0</v>
      </c>
      <c r="P13" s="33">
        <v>86188.5</v>
      </c>
      <c r="Q13" s="33">
        <v>0</v>
      </c>
      <c r="R13" s="33">
        <v>28.6</v>
      </c>
      <c r="S13" s="33">
        <v>0</v>
      </c>
      <c r="T13" s="33">
        <v>2876708</v>
      </c>
      <c r="U13" s="33">
        <v>0</v>
      </c>
      <c r="V13" s="29">
        <f>'[23]Լոռի ջրմուղկոյուղի'!C77</f>
        <v>-624.79999999999995</v>
      </c>
      <c r="W13" s="33">
        <v>2</v>
      </c>
      <c r="X13" s="29">
        <f>'[23]Լոռի ջրմուղկոյուղի'!C14</f>
        <v>0</v>
      </c>
      <c r="Y13" s="29">
        <f>'[23]Լոռի ջրմուղկոյուղի'!C15</f>
        <v>0</v>
      </c>
      <c r="Z13" s="29">
        <f>'[23]Լոռի ջրմուղկոյուղի'!C42</f>
        <v>624.79999999999995</v>
      </c>
      <c r="AA13" s="29">
        <f>'[23]Լոռի ջրմուղկոյուղի'!C43</f>
        <v>296.39999999999998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261</v>
      </c>
      <c r="C14" s="28">
        <v>100</v>
      </c>
      <c r="D14" s="33">
        <v>114876.4</v>
      </c>
      <c r="E14" s="33">
        <v>114876.4</v>
      </c>
      <c r="F14" s="33">
        <v>1176340.3</v>
      </c>
      <c r="G14" s="33">
        <v>891157.4</v>
      </c>
      <c r="H14" s="33">
        <v>17990.3</v>
      </c>
      <c r="I14" s="33">
        <v>-1818372.3</v>
      </c>
      <c r="J14" s="33">
        <v>24447800</v>
      </c>
      <c r="K14" s="33">
        <v>-26266172.300000001</v>
      </c>
      <c r="L14" s="33">
        <v>0</v>
      </c>
      <c r="M14" s="33">
        <v>2078731</v>
      </c>
      <c r="N14" s="33">
        <v>0</v>
      </c>
      <c r="O14" s="33">
        <v>0</v>
      </c>
      <c r="P14" s="33">
        <v>1030858</v>
      </c>
      <c r="Q14" s="33">
        <v>70657.3</v>
      </c>
      <c r="R14" s="33">
        <v>37.799999999999997</v>
      </c>
      <c r="S14" s="33">
        <v>0</v>
      </c>
      <c r="T14" s="33">
        <v>1291216.7</v>
      </c>
      <c r="U14" s="33">
        <v>0</v>
      </c>
      <c r="V14" s="29">
        <f>'[23]Շիրակ ջրմուղկոյուղի'!C77</f>
        <v>1527.6999999999998</v>
      </c>
      <c r="W14" s="33">
        <v>2</v>
      </c>
      <c r="X14" s="29">
        <f>'[23]Շիրակ ջրմուղկոյուղի'!C14</f>
        <v>2625.7999999999997</v>
      </c>
      <c r="Y14" s="29">
        <f>'[23]Շիրակ ջրմուղկոյուղի'!C15</f>
        <v>0</v>
      </c>
      <c r="Z14" s="29">
        <f>'[23]Շիրակ ջրմուղկոյուղի'!C42</f>
        <v>1098.0999999999999</v>
      </c>
      <c r="AA14" s="29">
        <f>'[23]Շիրակ ջրմուղկոյուղի'!C43</f>
        <v>296.39999999999998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262</v>
      </c>
      <c r="C15" s="28">
        <v>100</v>
      </c>
      <c r="D15" s="33">
        <v>426470</v>
      </c>
      <c r="E15" s="33">
        <v>426470</v>
      </c>
      <c r="F15" s="33">
        <v>137879.6</v>
      </c>
      <c r="G15" s="33">
        <v>82028.800000000003</v>
      </c>
      <c r="H15" s="33">
        <v>2108.1999999999998</v>
      </c>
      <c r="I15" s="33">
        <v>405858.2</v>
      </c>
      <c r="J15" s="33">
        <v>4598468.3</v>
      </c>
      <c r="K15" s="33">
        <v>-4269223.9000000004</v>
      </c>
      <c r="L15" s="33">
        <v>0</v>
      </c>
      <c r="M15" s="33">
        <v>0</v>
      </c>
      <c r="N15" s="33">
        <v>0</v>
      </c>
      <c r="O15" s="33">
        <v>0</v>
      </c>
      <c r="P15" s="33">
        <v>158491.4</v>
      </c>
      <c r="Q15" s="33">
        <v>0</v>
      </c>
      <c r="R15" s="33">
        <v>28.6</v>
      </c>
      <c r="S15" s="33">
        <v>0</v>
      </c>
      <c r="T15" s="33">
        <v>564349.6</v>
      </c>
      <c r="U15" s="33">
        <v>0</v>
      </c>
      <c r="V15" s="29">
        <f>'[23]Նոր Ակունք'!C77</f>
        <v>-800.9</v>
      </c>
      <c r="W15" s="33">
        <v>2</v>
      </c>
      <c r="X15" s="29">
        <f>'[23]Նոր Ակունք'!C14</f>
        <v>0</v>
      </c>
      <c r="Y15" s="29">
        <f>'[23]Նոր Ակունք'!C15</f>
        <v>0</v>
      </c>
      <c r="Z15" s="29">
        <f>'[23]Նոր Ակունք'!C42</f>
        <v>800.9</v>
      </c>
      <c r="AA15" s="29">
        <f>'[23]Նոր Ակունք'!C43</f>
        <v>296.39999999999998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f>[23]Sheet7!C77</f>
        <v>0</v>
      </c>
      <c r="W16" s="34"/>
      <c r="X16" s="29">
        <f>[23]Sheet7!C14</f>
        <v>0</v>
      </c>
      <c r="Y16" s="29">
        <f>[23]Sheet7!C15</f>
        <v>0</v>
      </c>
      <c r="Z16" s="29">
        <f>[23]Sheet7!C42</f>
        <v>0</v>
      </c>
      <c r="AA16" s="29">
        <f>[23]Sheet7!C43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[23]Sheet8!C77</f>
        <v>0</v>
      </c>
      <c r="W17" s="34"/>
      <c r="X17" s="29">
        <f>[23]Sheet8!C14</f>
        <v>0</v>
      </c>
      <c r="Y17" s="29">
        <f>[23]Sheet8!C15</f>
        <v>0</v>
      </c>
      <c r="Z17" s="29">
        <f>[23]Sheet8!C42</f>
        <v>0</v>
      </c>
      <c r="AA17" s="29">
        <f>[23]Sheet8!C43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[23]Sheet9!C77</f>
        <v>0</v>
      </c>
      <c r="W18" s="34"/>
      <c r="X18" s="29">
        <f>[23]Sheet9!C14</f>
        <v>0</v>
      </c>
      <c r="Y18" s="29">
        <f>[23]Sheet9!C15</f>
        <v>0</v>
      </c>
      <c r="Z18" s="29">
        <f>[23]Sheet9!C42</f>
        <v>0</v>
      </c>
      <c r="AA18" s="29">
        <f>[23]Sheet9!C43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[23]Sheet10!C77</f>
        <v>0</v>
      </c>
      <c r="W19" s="34"/>
      <c r="X19" s="29">
        <f>[23]Sheet10!C14</f>
        <v>0</v>
      </c>
      <c r="Y19" s="29">
        <f>[23]Sheet10!C15</f>
        <v>0</v>
      </c>
      <c r="Z19" s="29">
        <f>[23]Sheet10!C42</f>
        <v>0</v>
      </c>
      <c r="AA19" s="29">
        <f>[23]Sheet10!C43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3"/>
      <c r="V20" s="29">
        <f>[23]Sheet11!C77</f>
        <v>0</v>
      </c>
      <c r="W20" s="34"/>
      <c r="X20" s="29">
        <f>[23]Sheet11!C14</f>
        <v>0</v>
      </c>
      <c r="Y20" s="29">
        <f>[23]Sheet11!C15</f>
        <v>0</v>
      </c>
      <c r="Z20" s="29">
        <f>[23]Sheet11!C42</f>
        <v>0</v>
      </c>
      <c r="AA20" s="29">
        <f>[23]Sheet11!C43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3"/>
      <c r="V21" s="29">
        <f>[23]Sheet12!C77</f>
        <v>0</v>
      </c>
      <c r="W21" s="34"/>
      <c r="X21" s="29">
        <f>[23]Sheet12!C14</f>
        <v>0</v>
      </c>
      <c r="Y21" s="29">
        <f>[23]Sheet12!C15</f>
        <v>0</v>
      </c>
      <c r="Z21" s="29">
        <f>[23]Sheet12!C42</f>
        <v>0</v>
      </c>
      <c r="AA21" s="29">
        <f>[23]Sheet12!C43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3"/>
      <c r="V22" s="29">
        <f>[23]Sheet13!C77</f>
        <v>0</v>
      </c>
      <c r="W22" s="34"/>
      <c r="X22" s="29">
        <f>[23]Sheet13!C14</f>
        <v>0</v>
      </c>
      <c r="Y22" s="29">
        <f>[23]Sheet13!C15</f>
        <v>0</v>
      </c>
      <c r="Z22" s="29">
        <f>[23]Sheet13!C42</f>
        <v>0</v>
      </c>
      <c r="AA22" s="29">
        <f>[23]Sheet13!C43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>
        <f>[23]Sheet14!C77</f>
        <v>0</v>
      </c>
      <c r="W23" s="34"/>
      <c r="X23" s="29">
        <f>[23]Sheet14!C14</f>
        <v>0</v>
      </c>
      <c r="Y23" s="29">
        <f>[23]Sheet14!C15</f>
        <v>0</v>
      </c>
      <c r="Z23" s="29">
        <f>[23]Sheet14!C42</f>
        <v>0</v>
      </c>
      <c r="AA23" s="29">
        <f>[23]Sheet14!C43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>
        <f>[23]Sheet15!C77</f>
        <v>0</v>
      </c>
      <c r="W24" s="34"/>
      <c r="X24" s="29">
        <f>[23]Sheet15!C14</f>
        <v>0</v>
      </c>
      <c r="Y24" s="29">
        <f>[23]Sheet15!C15</f>
        <v>0</v>
      </c>
      <c r="Z24" s="29">
        <f>[23]Sheet15!C42</f>
        <v>0</v>
      </c>
      <c r="AA24" s="29">
        <f>[23]Sheet15!C43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>
        <f>[23]Sheet16!C77</f>
        <v>0</v>
      </c>
      <c r="W25" s="34"/>
      <c r="X25" s="29">
        <f>[23]Sheet16!C14</f>
        <v>0</v>
      </c>
      <c r="Y25" s="29">
        <f>[23]Sheet16!C15</f>
        <v>0</v>
      </c>
      <c r="Z25" s="29">
        <f>[23]Sheet16!C42</f>
        <v>0</v>
      </c>
      <c r="AA25" s="29">
        <f>[23]Sheet16!C43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>
        <f>[23]Sheet17!C77</f>
        <v>0</v>
      </c>
      <c r="W26" s="34"/>
      <c r="X26" s="29">
        <f>[23]Sheet17!C14</f>
        <v>0</v>
      </c>
      <c r="Y26" s="29">
        <f>[23]Sheet17!C15</f>
        <v>0</v>
      </c>
      <c r="Z26" s="29">
        <f>[23]Sheet17!C42</f>
        <v>0</v>
      </c>
      <c r="AA26" s="29">
        <f>[23]Sheet17!C43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>
        <f>[23]Sheet18!C77</f>
        <v>0</v>
      </c>
      <c r="W27" s="34"/>
      <c r="X27" s="29">
        <f>[23]Sheet18!C14</f>
        <v>0</v>
      </c>
      <c r="Y27" s="29">
        <f>[23]Sheet18!C15</f>
        <v>0</v>
      </c>
      <c r="Z27" s="29">
        <f>[23]Sheet18!C42</f>
        <v>0</v>
      </c>
      <c r="AA27" s="29">
        <f>[23]Sheet18!C43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>
        <f>[23]Sheet19!C77</f>
        <v>0</v>
      </c>
      <c r="W28" s="34"/>
      <c r="X28" s="29">
        <f>[23]Sheet19!C14</f>
        <v>0</v>
      </c>
      <c r="Y28" s="29">
        <f>[23]Sheet19!C15</f>
        <v>0</v>
      </c>
      <c r="Z28" s="29">
        <f>[23]Sheet19!C42</f>
        <v>0</v>
      </c>
      <c r="AA28" s="29">
        <f>[23]Sheet19!C43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>
        <f>[23]Sheet20!C77</f>
        <v>0</v>
      </c>
      <c r="W29" s="34"/>
      <c r="X29" s="29">
        <f>[23]Sheet20!C14</f>
        <v>0</v>
      </c>
      <c r="Y29" s="29">
        <f>[23]Sheet20!C15</f>
        <v>0</v>
      </c>
      <c r="Z29" s="29">
        <f>[23]Sheet20!C42</f>
        <v>0</v>
      </c>
      <c r="AA29" s="29">
        <f>[23]Sheet20!C43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>
        <f>[23]Sheet21!C77</f>
        <v>0</v>
      </c>
      <c r="W30" s="39"/>
      <c r="X30" s="41">
        <f>[23]Sheet21!C14</f>
        <v>0</v>
      </c>
      <c r="Y30" s="41">
        <f>[23]Sheet21!C15</f>
        <v>0</v>
      </c>
      <c r="Z30" s="41">
        <f>[23]Sheet21!C42</f>
        <v>0</v>
      </c>
      <c r="AA30" s="41">
        <f>[23]Sheet21!C43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AA31" si="0">SUM(D10:D30)</f>
        <v>66723617.5</v>
      </c>
      <c r="E31" s="45">
        <f t="shared" si="0"/>
        <v>63083486.299999997</v>
      </c>
      <c r="F31" s="45">
        <f t="shared" si="0"/>
        <v>32371087.700000003</v>
      </c>
      <c r="G31" s="45">
        <f t="shared" si="0"/>
        <v>6423962.5</v>
      </c>
      <c r="H31" s="45">
        <f t="shared" si="0"/>
        <v>326145.89999999997</v>
      </c>
      <c r="I31" s="45">
        <f t="shared" si="0"/>
        <v>80193962</v>
      </c>
      <c r="J31" s="45">
        <f t="shared" si="0"/>
        <v>157231839.5</v>
      </c>
      <c r="K31" s="45">
        <f t="shared" si="0"/>
        <v>-142811823.10000002</v>
      </c>
      <c r="L31" s="45">
        <f t="shared" si="0"/>
        <v>56385962.799999997</v>
      </c>
      <c r="M31" s="45">
        <f t="shared" si="0"/>
        <v>2424146</v>
      </c>
      <c r="N31" s="45">
        <f t="shared" si="0"/>
        <v>130000</v>
      </c>
      <c r="O31" s="45">
        <f t="shared" si="0"/>
        <v>215415</v>
      </c>
      <c r="P31" s="45">
        <f t="shared" si="0"/>
        <v>16476055.200000001</v>
      </c>
      <c r="Q31" s="45">
        <f t="shared" si="0"/>
        <v>479335.1</v>
      </c>
      <c r="R31" s="45">
        <f t="shared" si="0"/>
        <v>12401.6</v>
      </c>
      <c r="S31" s="45">
        <f t="shared" si="0"/>
        <v>67943.5</v>
      </c>
      <c r="T31" s="45">
        <f t="shared" si="0"/>
        <v>99094163.200000003</v>
      </c>
      <c r="U31" s="46">
        <f t="shared" si="0"/>
        <v>528920.4</v>
      </c>
      <c r="V31" s="47">
        <f t="shared" si="0"/>
        <v>193357.90000000002</v>
      </c>
      <c r="W31" s="45">
        <f t="shared" si="0"/>
        <v>369</v>
      </c>
      <c r="X31" s="47">
        <f t="shared" si="0"/>
        <v>1211064</v>
      </c>
      <c r="Y31" s="47">
        <f t="shared" si="0"/>
        <v>527321.4</v>
      </c>
      <c r="Z31" s="47">
        <f t="shared" si="0"/>
        <v>1017706.1000000001</v>
      </c>
      <c r="AA31" s="48">
        <f t="shared" si="0"/>
        <v>992845.00000000012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K7:K8"/>
    <mergeCell ref="L7:L8"/>
    <mergeCell ref="N7:N8"/>
    <mergeCell ref="C6:C8"/>
    <mergeCell ref="D6:D8"/>
    <mergeCell ref="E6:E8"/>
    <mergeCell ref="F6:F8"/>
    <mergeCell ref="I6:I8"/>
    <mergeCell ref="X6:X8"/>
    <mergeCell ref="Y6:Y8"/>
    <mergeCell ref="Z6:Z8"/>
    <mergeCell ref="AA6:AA8"/>
    <mergeCell ref="M6:M8"/>
    <mergeCell ref="P6:P8"/>
    <mergeCell ref="T6:T8"/>
    <mergeCell ref="U6:U8"/>
    <mergeCell ref="V6:V8"/>
    <mergeCell ref="W6:W8"/>
    <mergeCell ref="O7:O8"/>
    <mergeCell ref="Q7:Q8"/>
    <mergeCell ref="R7:R8"/>
    <mergeCell ref="S7:S8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10" workbookViewId="0">
      <selection activeCell="AB10" sqref="AB10:AD11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201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155</v>
      </c>
      <c r="C10" s="28"/>
      <c r="D10" s="33">
        <v>4147.6000000000004</v>
      </c>
      <c r="E10" s="33">
        <v>4102.6000000000004</v>
      </c>
      <c r="F10" s="33">
        <v>77880.100000000006</v>
      </c>
      <c r="G10" s="33">
        <v>5737.6</v>
      </c>
      <c r="H10" s="33">
        <v>34532.400000000001</v>
      </c>
      <c r="I10" s="33">
        <v>40301.4</v>
      </c>
      <c r="J10" s="33">
        <v>100</v>
      </c>
      <c r="K10" s="33">
        <v>39201.4</v>
      </c>
      <c r="L10" s="33">
        <v>1000</v>
      </c>
      <c r="M10" s="33">
        <v>19334.3</v>
      </c>
      <c r="N10" s="33">
        <v>0</v>
      </c>
      <c r="O10" s="33">
        <v>19334.3</v>
      </c>
      <c r="P10" s="33">
        <v>22392</v>
      </c>
      <c r="Q10" s="33">
        <v>10755.9</v>
      </c>
      <c r="R10" s="33">
        <v>4004.4</v>
      </c>
      <c r="S10" s="33">
        <v>7631.7</v>
      </c>
      <c r="T10" s="33">
        <v>82027.7</v>
      </c>
      <c r="U10" s="33">
        <v>196431.1</v>
      </c>
      <c r="V10" s="29">
        <f>[1]Sheet1!C77</f>
        <v>7033.4</v>
      </c>
      <c r="W10" s="33">
        <v>41</v>
      </c>
      <c r="X10" s="29">
        <f>[1]Sheet1!C14</f>
        <v>196431.1</v>
      </c>
      <c r="Y10" s="29">
        <f>[1]Sheet1!C15</f>
        <v>196431.1</v>
      </c>
      <c r="Z10" s="29">
        <f>[1]Sheet1!C42</f>
        <v>187853.8</v>
      </c>
      <c r="AA10" s="29">
        <f>[1]Sheet1!C43</f>
        <v>187853.8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55</v>
      </c>
      <c r="C11" s="28"/>
      <c r="D11" s="33">
        <v>0</v>
      </c>
      <c r="E11" s="33">
        <v>0</v>
      </c>
      <c r="F11" s="33"/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29">
        <f>[1]Sheet2!C77</f>
        <v>0</v>
      </c>
      <c r="W11" s="33">
        <v>0</v>
      </c>
      <c r="X11" s="29">
        <f>[1]Sheet2!C14</f>
        <v>0</v>
      </c>
      <c r="Y11" s="29">
        <f>[1]Sheet2!C15</f>
        <v>0</v>
      </c>
      <c r="Z11" s="29">
        <f>[1]Sheet2!C42</f>
        <v>0</v>
      </c>
      <c r="AA11" s="29">
        <f>[1]Sheet2!C43</f>
        <v>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55</v>
      </c>
      <c r="C12" s="28"/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29">
        <f>[1]Sheet3!C77</f>
        <v>0</v>
      </c>
      <c r="W12" s="33">
        <v>0</v>
      </c>
      <c r="X12" s="29">
        <f>[1]Sheet3!C14</f>
        <v>0</v>
      </c>
      <c r="Y12" s="29">
        <f>[1]Sheet3!C15</f>
        <v>0</v>
      </c>
      <c r="Z12" s="29">
        <f>[1]Sheet3!C42</f>
        <v>0</v>
      </c>
      <c r="AA12" s="29">
        <f>[1]Sheet3!C43</f>
        <v>0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55</v>
      </c>
      <c r="C13" s="28"/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29">
        <f>[1]Sheet4!C77</f>
        <v>0</v>
      </c>
      <c r="W13" s="33">
        <v>0</v>
      </c>
      <c r="X13" s="29">
        <f>[1]Sheet4!C14</f>
        <v>0</v>
      </c>
      <c r="Y13" s="29">
        <f>[1]Sheet4!C15</f>
        <v>0</v>
      </c>
      <c r="Z13" s="29">
        <f>[1]Sheet4!C42</f>
        <v>0</v>
      </c>
      <c r="AA13" s="29">
        <f>[1]Sheet4!C43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29">
        <f>[1]Sheet5!C77</f>
        <v>0</v>
      </c>
      <c r="W14" s="33">
        <v>0</v>
      </c>
      <c r="X14" s="29">
        <f>[1]Sheet5!C14</f>
        <v>0</v>
      </c>
      <c r="Y14" s="29">
        <f>[1]Sheet5!C15</f>
        <v>0</v>
      </c>
      <c r="Z14" s="29">
        <f>[1]Sheet5!C42</f>
        <v>0</v>
      </c>
      <c r="AA14" s="29">
        <f>[1]Sheet5!C43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[1]Sheet6!C77</f>
        <v>0</v>
      </c>
      <c r="W15" s="33">
        <v>0</v>
      </c>
      <c r="X15" s="29">
        <f>[1]Sheet6!C14</f>
        <v>0</v>
      </c>
      <c r="Y15" s="29">
        <f>[1]Sheet6!C15</f>
        <v>0</v>
      </c>
      <c r="Z15" s="29">
        <f>[1]Sheet6!C42</f>
        <v>0</v>
      </c>
      <c r="AA15" s="29">
        <f>[1]Sheet6!C43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[1]Sheet7!C77</f>
        <v>0</v>
      </c>
      <c r="W16" s="33">
        <v>0</v>
      </c>
      <c r="X16" s="29">
        <f>[1]Sheet7!C14</f>
        <v>0</v>
      </c>
      <c r="Y16" s="29">
        <f>[1]Sheet7!C15</f>
        <v>0</v>
      </c>
      <c r="Z16" s="29">
        <f>[1]Sheet7!C42</f>
        <v>0</v>
      </c>
      <c r="AA16" s="29">
        <f>[1]Sheet7!C43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[1]Sheet8!C77</f>
        <v>0</v>
      </c>
      <c r="W17" s="33">
        <v>0</v>
      </c>
      <c r="X17" s="29">
        <f>[1]Sheet8!C14</f>
        <v>0</v>
      </c>
      <c r="Y17" s="29">
        <f>[1]Sheet8!C15</f>
        <v>0</v>
      </c>
      <c r="Z17" s="29">
        <f>[1]Sheet8!C42</f>
        <v>0</v>
      </c>
      <c r="AA17" s="29">
        <f>[1]Sheet8!C43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[1]Sheet9!C77</f>
        <v>0</v>
      </c>
      <c r="W18" s="33">
        <v>0</v>
      </c>
      <c r="X18" s="29">
        <f>[1]Sheet9!C14</f>
        <v>0</v>
      </c>
      <c r="Y18" s="29">
        <f>[1]Sheet9!C15</f>
        <v>0</v>
      </c>
      <c r="Z18" s="29">
        <f>[1]Sheet9!C42</f>
        <v>0</v>
      </c>
      <c r="AA18" s="29">
        <f>[1]Sheet9!C43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[1]Sheet10!C77</f>
        <v>0</v>
      </c>
      <c r="W19" s="33">
        <v>0</v>
      </c>
      <c r="X19" s="29">
        <f>[1]Sheet10!C14</f>
        <v>0</v>
      </c>
      <c r="Y19" s="29">
        <f>[1]Sheet10!C15</f>
        <v>0</v>
      </c>
      <c r="Z19" s="29">
        <f>[1]Sheet10!C42</f>
        <v>0</v>
      </c>
      <c r="AA19" s="29">
        <f>[1]Sheet10!C43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[1]Sheet11!C77</f>
        <v>0</v>
      </c>
      <c r="W20" s="33">
        <v>0</v>
      </c>
      <c r="X20" s="29">
        <f>[1]Sheet11!C14</f>
        <v>0</v>
      </c>
      <c r="Y20" s="29">
        <f>[1]Sheet11!C15</f>
        <v>0</v>
      </c>
      <c r="Z20" s="29">
        <f>[1]Sheet11!C42</f>
        <v>0</v>
      </c>
      <c r="AA20" s="29">
        <f>[1]Sheet11!C43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[1]Sheet12!C77</f>
        <v>0</v>
      </c>
      <c r="W21" s="33">
        <v>0</v>
      </c>
      <c r="X21" s="29">
        <f>[1]Sheet12!C14</f>
        <v>0</v>
      </c>
      <c r="Y21" s="29">
        <f>[1]Sheet12!C15</f>
        <v>0</v>
      </c>
      <c r="Z21" s="29">
        <f>[1]Sheet12!C42</f>
        <v>0</v>
      </c>
      <c r="AA21" s="29">
        <f>[1]Sheet12!C43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[1]Sheet13!C77</f>
        <v>0</v>
      </c>
      <c r="W22" s="33">
        <v>0</v>
      </c>
      <c r="X22" s="29">
        <f>[1]Sheet13!C14</f>
        <v>0</v>
      </c>
      <c r="Y22" s="29">
        <f>[1]Sheet13!C15</f>
        <v>0</v>
      </c>
      <c r="Z22" s="29">
        <f>[1]Sheet13!C42</f>
        <v>0</v>
      </c>
      <c r="AA22" s="29">
        <f>[1]Sheet13!C43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[1]Sheet14!C77</f>
        <v>0</v>
      </c>
      <c r="W23" s="33">
        <v>0</v>
      </c>
      <c r="X23" s="29">
        <f>[1]Sheet14!C14</f>
        <v>0</v>
      </c>
      <c r="Y23" s="29">
        <f>[1]Sheet14!C15</f>
        <v>0</v>
      </c>
      <c r="Z23" s="29">
        <f>[1]Sheet14!C42</f>
        <v>0</v>
      </c>
      <c r="AA23" s="29">
        <f>[1]Sheet14!C43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[1]Sheet15!C77</f>
        <v>0</v>
      </c>
      <c r="W24" s="33">
        <v>0</v>
      </c>
      <c r="X24" s="29">
        <f>[1]Sheet15!C14</f>
        <v>0</v>
      </c>
      <c r="Y24" s="29">
        <f>[1]Sheet15!C15</f>
        <v>0</v>
      </c>
      <c r="Z24" s="29">
        <f>[1]Sheet15!C42</f>
        <v>0</v>
      </c>
      <c r="AA24" s="29">
        <f>[1]Sheet15!C43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[1]Sheet16!C77</f>
        <v>0</v>
      </c>
      <c r="W25" s="33">
        <v>0</v>
      </c>
      <c r="X25" s="29">
        <f>[1]Sheet16!C14</f>
        <v>0</v>
      </c>
      <c r="Y25" s="29">
        <f>[1]Sheet16!C15</f>
        <v>0</v>
      </c>
      <c r="Z25" s="29">
        <f>[1]Sheet16!C42</f>
        <v>0</v>
      </c>
      <c r="AA25" s="29">
        <f>[1]Sheet16!C43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[1]Sheet17!C77</f>
        <v>0</v>
      </c>
      <c r="W26" s="33">
        <v>0</v>
      </c>
      <c r="X26" s="29">
        <f>[1]Sheet17!C14</f>
        <v>0</v>
      </c>
      <c r="Y26" s="29">
        <f>[1]Sheet17!C15</f>
        <v>0</v>
      </c>
      <c r="Z26" s="29">
        <f>[1]Sheet17!C42</f>
        <v>0</v>
      </c>
      <c r="AA26" s="29">
        <f>[1]Sheet17!C43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[1]Sheet18!C77</f>
        <v>0</v>
      </c>
      <c r="W27" s="33">
        <v>0</v>
      </c>
      <c r="X27" s="29">
        <f>[1]Sheet18!C14</f>
        <v>0</v>
      </c>
      <c r="Y27" s="29">
        <f>[1]Sheet18!C15</f>
        <v>0</v>
      </c>
      <c r="Z27" s="29">
        <f>[1]Sheet18!C42</f>
        <v>0</v>
      </c>
      <c r="AA27" s="29">
        <f>[1]Sheet18!C43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[1]Sheet19!C77</f>
        <v>0</v>
      </c>
      <c r="W28" s="33">
        <v>0</v>
      </c>
      <c r="X28" s="29">
        <f>[1]Sheet19!C14</f>
        <v>0</v>
      </c>
      <c r="Y28" s="29">
        <f>[1]Sheet19!C15</f>
        <v>0</v>
      </c>
      <c r="Z28" s="29">
        <f>[1]Sheet19!C42</f>
        <v>0</v>
      </c>
      <c r="AA28" s="29">
        <f>[1]Sheet19!C43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[1]Sheet20!C77</f>
        <v>0</v>
      </c>
      <c r="W29" s="33">
        <v>0</v>
      </c>
      <c r="X29" s="29">
        <f>[1]Sheet20!C14</f>
        <v>0</v>
      </c>
      <c r="Y29" s="29">
        <f>[1]Sheet20!C15</f>
        <v>0</v>
      </c>
      <c r="Z29" s="29">
        <f>[1]Sheet20!C42</f>
        <v>0</v>
      </c>
      <c r="AA29" s="29">
        <f>[1]Sheet20!C43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[1]Sheet21!C77</f>
        <v>0</v>
      </c>
      <c r="W30" s="33">
        <v>0</v>
      </c>
      <c r="X30" s="41">
        <f>[1]Sheet21!C14</f>
        <v>0</v>
      </c>
      <c r="Y30" s="41">
        <f>[1]Sheet21!C15</f>
        <v>0</v>
      </c>
      <c r="Z30" s="41">
        <f>[1]Sheet21!C42</f>
        <v>0</v>
      </c>
      <c r="AA30" s="41">
        <f>[1]Sheet21!C43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4147.6000000000004</v>
      </c>
      <c r="E31" s="61">
        <f t="shared" si="0"/>
        <v>4102.6000000000004</v>
      </c>
      <c r="F31" s="61">
        <f t="shared" si="0"/>
        <v>77880.100000000006</v>
      </c>
      <c r="G31" s="61">
        <f t="shared" si="0"/>
        <v>5737.6</v>
      </c>
      <c r="H31" s="61">
        <f t="shared" si="0"/>
        <v>34532.400000000001</v>
      </c>
      <c r="I31" s="61">
        <f t="shared" si="0"/>
        <v>40301.4</v>
      </c>
      <c r="J31" s="61">
        <f t="shared" si="0"/>
        <v>100</v>
      </c>
      <c r="K31" s="61">
        <f t="shared" si="0"/>
        <v>39201.4</v>
      </c>
      <c r="L31" s="61">
        <f t="shared" si="0"/>
        <v>1000</v>
      </c>
      <c r="M31" s="61">
        <f t="shared" si="0"/>
        <v>19334.3</v>
      </c>
      <c r="N31" s="61">
        <f t="shared" si="0"/>
        <v>0</v>
      </c>
      <c r="O31" s="61">
        <f t="shared" si="0"/>
        <v>19334.3</v>
      </c>
      <c r="P31" s="61">
        <f t="shared" si="0"/>
        <v>22392</v>
      </c>
      <c r="Q31" s="61">
        <f t="shared" si="0"/>
        <v>10755.9</v>
      </c>
      <c r="R31" s="61">
        <f t="shared" si="0"/>
        <v>4004.4</v>
      </c>
      <c r="S31" s="61">
        <f t="shared" si="0"/>
        <v>7631.7</v>
      </c>
      <c r="T31" s="61">
        <f t="shared" si="0"/>
        <v>82027.7</v>
      </c>
      <c r="U31" s="46">
        <f t="shared" si="0"/>
        <v>196431.1</v>
      </c>
      <c r="V31" s="47">
        <f t="shared" si="0"/>
        <v>7033.4</v>
      </c>
      <c r="W31" s="61">
        <f t="shared" si="0"/>
        <v>41</v>
      </c>
      <c r="X31" s="47">
        <f t="shared" si="0"/>
        <v>196431.1</v>
      </c>
      <c r="Y31" s="47">
        <f t="shared" si="0"/>
        <v>196431.1</v>
      </c>
      <c r="Z31" s="47">
        <f t="shared" si="0"/>
        <v>187853.8</v>
      </c>
      <c r="AA31" s="48">
        <f t="shared" si="0"/>
        <v>187853.8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X6:X8"/>
    <mergeCell ref="Y6:Y8"/>
    <mergeCell ref="Z6:Z8"/>
    <mergeCell ref="Q6:S6"/>
    <mergeCell ref="T6:T8"/>
    <mergeCell ref="U6:U8"/>
    <mergeCell ref="AA6:AA8"/>
    <mergeCell ref="G7:G8"/>
    <mergeCell ref="H7:H8"/>
    <mergeCell ref="J7:J8"/>
    <mergeCell ref="K7:K8"/>
    <mergeCell ref="L7:L8"/>
    <mergeCell ref="N7:N8"/>
    <mergeCell ref="O7:O8"/>
    <mergeCell ref="Q7:Q8"/>
    <mergeCell ref="R7:R8"/>
    <mergeCell ref="S7:S8"/>
    <mergeCell ref="V6:V8"/>
    <mergeCell ref="W6:W8"/>
    <mergeCell ref="A2:Y2"/>
    <mergeCell ref="A3:Y3"/>
    <mergeCell ref="A4:Y4"/>
    <mergeCell ref="T1:Y1"/>
    <mergeCell ref="A6:A7"/>
    <mergeCell ref="B6:B7"/>
    <mergeCell ref="C6:C8"/>
    <mergeCell ref="D6:D8"/>
    <mergeCell ref="E6:E8"/>
    <mergeCell ref="F6:F8"/>
    <mergeCell ref="G6:H6"/>
    <mergeCell ref="I6:I8"/>
    <mergeCell ref="J6:L6"/>
    <mergeCell ref="M6:M8"/>
    <mergeCell ref="N6:O6"/>
    <mergeCell ref="P6:P8"/>
  </mergeCells>
  <pageMargins left="0.7" right="0.7" top="0.75" bottom="0.75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Z8" workbookViewId="0">
      <selection activeCell="AB10" sqref="AB10:AC22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7.33203125" style="4" customWidth="1"/>
    <col min="29" max="29" width="20.5546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140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202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148</v>
      </c>
      <c r="C10" s="28">
        <v>100</v>
      </c>
      <c r="D10" s="33">
        <v>7130238</v>
      </c>
      <c r="E10" s="33">
        <v>6729883</v>
      </c>
      <c r="F10" s="33">
        <v>2588646</v>
      </c>
      <c r="G10" s="33">
        <v>538076</v>
      </c>
      <c r="H10" s="33">
        <v>110992</v>
      </c>
      <c r="I10" s="33">
        <v>8795568</v>
      </c>
      <c r="J10" s="33">
        <v>6921485</v>
      </c>
      <c r="K10" s="33">
        <v>835860</v>
      </c>
      <c r="L10" s="33">
        <v>1038223</v>
      </c>
      <c r="M10" s="33">
        <v>783684</v>
      </c>
      <c r="N10" s="33">
        <v>0</v>
      </c>
      <c r="O10" s="33">
        <v>389615</v>
      </c>
      <c r="P10" s="33">
        <v>139632</v>
      </c>
      <c r="Q10" s="33">
        <v>11260</v>
      </c>
      <c r="R10" s="33">
        <v>17296</v>
      </c>
      <c r="S10" s="33"/>
      <c r="T10" s="33">
        <v>9718884</v>
      </c>
      <c r="U10" s="33">
        <v>625879</v>
      </c>
      <c r="V10" s="29">
        <f>'[2]Հայաստանի հեռուստատես. և ռադիո.'!C77</f>
        <v>93655</v>
      </c>
      <c r="W10" s="33">
        <v>334</v>
      </c>
      <c r="X10" s="29">
        <f>'[2]Հայաստանի հեռուստատես. և ռադիո.'!C14</f>
        <v>727584</v>
      </c>
      <c r="Y10" s="29">
        <f>'[2]Հայաստանի հեռուստատես. և ռադիո.'!C15</f>
        <v>625879</v>
      </c>
      <c r="Z10" s="29">
        <f>'[2]Հայաստանի հեռուստատես. և ռադիո.'!C42</f>
        <v>633929</v>
      </c>
      <c r="AA10" s="29">
        <f>'[2]Հայաստանի հեռուստատես. և ռադիո.'!C43</f>
        <v>621498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81" t="s">
        <v>158</v>
      </c>
      <c r="C11" s="28">
        <v>100</v>
      </c>
      <c r="D11" s="33">
        <v>474903</v>
      </c>
      <c r="E11" s="33">
        <v>470824</v>
      </c>
      <c r="F11" s="33">
        <v>334817</v>
      </c>
      <c r="G11" s="33">
        <v>6753</v>
      </c>
      <c r="H11" s="33">
        <v>7071</v>
      </c>
      <c r="I11" s="33">
        <v>229357</v>
      </c>
      <c r="J11" s="33">
        <v>50000</v>
      </c>
      <c r="K11" s="33">
        <v>-22222</v>
      </c>
      <c r="L11" s="33">
        <v>139113</v>
      </c>
      <c r="M11" s="33">
        <v>405344</v>
      </c>
      <c r="N11" s="33">
        <v>25974</v>
      </c>
      <c r="O11" s="33">
        <v>379370</v>
      </c>
      <c r="P11" s="33">
        <v>175019</v>
      </c>
      <c r="Q11" s="33">
        <v>3634</v>
      </c>
      <c r="R11" s="33">
        <v>6464</v>
      </c>
      <c r="S11" s="33">
        <v>34724</v>
      </c>
      <c r="T11" s="33">
        <v>809720</v>
      </c>
      <c r="U11" s="33">
        <v>34664</v>
      </c>
      <c r="V11" s="29">
        <f>[2]Պատնեշ!C77</f>
        <v>-22222</v>
      </c>
      <c r="W11" s="33">
        <v>57</v>
      </c>
      <c r="X11" s="29">
        <f>[2]Պատնեշ!C14</f>
        <v>44344</v>
      </c>
      <c r="Y11" s="29">
        <f>[2]Պատնեշ!C15</f>
        <v>34664</v>
      </c>
      <c r="Z11" s="29">
        <f>[2]Պատնեշ!C42</f>
        <v>66566</v>
      </c>
      <c r="AA11" s="29">
        <f>[2]Պատնեշ!C43</f>
        <v>34324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159</v>
      </c>
      <c r="C12" s="28">
        <v>100</v>
      </c>
      <c r="D12" s="33">
        <v>678170.5</v>
      </c>
      <c r="E12" s="33">
        <v>167235</v>
      </c>
      <c r="F12" s="33">
        <v>196975.2</v>
      </c>
      <c r="G12" s="33">
        <v>3066.7</v>
      </c>
      <c r="H12" s="33">
        <v>62</v>
      </c>
      <c r="I12" s="33">
        <v>819531.7</v>
      </c>
      <c r="J12" s="33">
        <v>263429</v>
      </c>
      <c r="K12" s="33">
        <v>-20415.900000000001</v>
      </c>
      <c r="L12" s="33">
        <v>234539.5</v>
      </c>
      <c r="M12" s="33">
        <v>0</v>
      </c>
      <c r="N12" s="33">
        <v>0</v>
      </c>
      <c r="O12" s="33">
        <v>0</v>
      </c>
      <c r="P12" s="33">
        <v>55614.1</v>
      </c>
      <c r="Q12" s="33">
        <v>3223.7</v>
      </c>
      <c r="R12" s="33">
        <v>1247.5999999999999</v>
      </c>
      <c r="S12" s="33">
        <v>2029.8</v>
      </c>
      <c r="T12" s="33">
        <v>785145.7</v>
      </c>
      <c r="U12" s="33">
        <v>0</v>
      </c>
      <c r="V12" s="29">
        <f>'[2]Լազերային տեխնիկա'!C77</f>
        <v>-15997.199999999999</v>
      </c>
      <c r="W12" s="33">
        <v>17</v>
      </c>
      <c r="X12" s="29">
        <f>'[2]Լազերային տեխնիկա'!C14</f>
        <v>115</v>
      </c>
      <c r="Y12" s="29">
        <f>'[2]Լազերային տեխնիկա'!C15</f>
        <v>113.8</v>
      </c>
      <c r="Z12" s="29">
        <f>'[2]Լազերային տեխնիկա'!C42</f>
        <v>16112.199999999999</v>
      </c>
      <c r="AA12" s="29">
        <f>'[2]Լազերային տեխնիկա'!C43</f>
        <v>7004.2999999999993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192</v>
      </c>
      <c r="C13" s="28">
        <v>100</v>
      </c>
      <c r="D13" s="33">
        <v>16219080</v>
      </c>
      <c r="E13" s="33">
        <v>14581687</v>
      </c>
      <c r="F13" s="33">
        <v>6065182</v>
      </c>
      <c r="G13" s="33">
        <v>2688160</v>
      </c>
      <c r="H13" s="33">
        <v>2302095</v>
      </c>
      <c r="I13" s="33">
        <v>12577190</v>
      </c>
      <c r="J13" s="166">
        <v>520993</v>
      </c>
      <c r="K13" s="72">
        <v>3232111</v>
      </c>
      <c r="L13" s="72">
        <v>78149</v>
      </c>
      <c r="M13" s="33">
        <v>4440270</v>
      </c>
      <c r="N13" s="33">
        <v>0</v>
      </c>
      <c r="O13" s="33">
        <v>194515</v>
      </c>
      <c r="P13" s="33">
        <v>5266804</v>
      </c>
      <c r="Q13" s="33">
        <v>1733698</v>
      </c>
      <c r="R13" s="33">
        <v>112948</v>
      </c>
      <c r="S13" s="33">
        <v>594980</v>
      </c>
      <c r="T13" s="33">
        <v>22284264</v>
      </c>
      <c r="U13" s="33">
        <v>4301822</v>
      </c>
      <c r="V13" s="29">
        <f>[2]Հայփոստ!C77</f>
        <v>-754085</v>
      </c>
      <c r="W13" s="33">
        <v>3379</v>
      </c>
      <c r="X13" s="29">
        <f>[2]Հայփոստ!C14</f>
        <v>5639026</v>
      </c>
      <c r="Y13" s="29">
        <f>[2]Հայփոստ!C15</f>
        <v>4301822</v>
      </c>
      <c r="Z13" s="29">
        <f>[2]Հայփոստ!C42</f>
        <v>6517875</v>
      </c>
      <c r="AA13" s="29">
        <f>[2]Հայփոստ!C43</f>
        <v>4245772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149</v>
      </c>
      <c r="C14" s="28">
        <v>100</v>
      </c>
      <c r="D14" s="33">
        <v>1500</v>
      </c>
      <c r="E14" s="33">
        <v>23184</v>
      </c>
      <c r="F14" s="33">
        <v>61222</v>
      </c>
      <c r="G14" s="33">
        <v>47617</v>
      </c>
      <c r="H14" s="33">
        <v>11800</v>
      </c>
      <c r="I14" s="33">
        <v>62507</v>
      </c>
      <c r="J14" s="33">
        <v>20170</v>
      </c>
      <c r="K14" s="33">
        <v>14607</v>
      </c>
      <c r="L14" s="33">
        <v>1948</v>
      </c>
      <c r="M14" s="33">
        <v>0</v>
      </c>
      <c r="N14" s="33">
        <v>0</v>
      </c>
      <c r="O14" s="33">
        <v>0</v>
      </c>
      <c r="P14" s="33">
        <v>23399</v>
      </c>
      <c r="Q14" s="33">
        <v>10958</v>
      </c>
      <c r="R14" s="33">
        <v>8853</v>
      </c>
      <c r="S14" s="33">
        <v>3535</v>
      </c>
      <c r="T14" s="33">
        <v>85906</v>
      </c>
      <c r="U14" s="33">
        <v>101286</v>
      </c>
      <c r="V14" s="29">
        <f xml:space="preserve"> '[2]Հատուկ կապ'!C77</f>
        <v>14607</v>
      </c>
      <c r="W14" s="33">
        <v>29</v>
      </c>
      <c r="X14" s="29">
        <f xml:space="preserve"> '[2]Հատուկ կապ'!C14</f>
        <v>101286</v>
      </c>
      <c r="Y14" s="29">
        <f xml:space="preserve"> '[2]Հատուկ կապ'!C15</f>
        <v>101286</v>
      </c>
      <c r="Z14" s="29">
        <f xml:space="preserve"> '[2]Հատուկ կապ'!C42</f>
        <v>86679</v>
      </c>
      <c r="AA14" s="29">
        <f xml:space="preserve"> '[2]Հատուկ կապ'!C43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203</v>
      </c>
      <c r="C15" s="28">
        <v>100</v>
      </c>
      <c r="D15" s="33">
        <v>202885</v>
      </c>
      <c r="E15" s="33">
        <v>188823</v>
      </c>
      <c r="F15" s="33">
        <v>3703437</v>
      </c>
      <c r="G15" s="33">
        <v>0</v>
      </c>
      <c r="H15" s="33">
        <v>136628</v>
      </c>
      <c r="I15" s="33">
        <v>3779097</v>
      </c>
      <c r="J15" s="33">
        <v>3739000</v>
      </c>
      <c r="K15" s="33">
        <v>31926</v>
      </c>
      <c r="L15" s="33">
        <v>2700</v>
      </c>
      <c r="M15" s="33">
        <v>0</v>
      </c>
      <c r="N15" s="33">
        <v>0</v>
      </c>
      <c r="O15" s="33">
        <v>0</v>
      </c>
      <c r="P15" s="33">
        <v>127225</v>
      </c>
      <c r="Q15" s="33">
        <v>0</v>
      </c>
      <c r="R15" s="33">
        <v>6423</v>
      </c>
      <c r="S15" s="33">
        <v>2255</v>
      </c>
      <c r="T15" s="33">
        <v>3906322</v>
      </c>
      <c r="U15" s="33">
        <v>170735</v>
      </c>
      <c r="V15" s="29">
        <f>'[2]Գեոկոսմոս '!C77</f>
        <v>26180</v>
      </c>
      <c r="W15" s="33">
        <v>13</v>
      </c>
      <c r="X15" s="29">
        <f>'[2]Գեոկոսմոս '!C14</f>
        <v>170735</v>
      </c>
      <c r="Y15" s="29">
        <f>'[2]Գեոկոսմոս '!C15</f>
        <v>150119</v>
      </c>
      <c r="Z15" s="29">
        <f>'[2]Գեոկոսմոս '!C42</f>
        <v>138809</v>
      </c>
      <c r="AA15" s="29">
        <f>'[2]Գեոկոսմոս '!C43</f>
        <v>133549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193</v>
      </c>
      <c r="C16" s="28">
        <v>100</v>
      </c>
      <c r="D16" s="33">
        <v>994799</v>
      </c>
      <c r="E16" s="33">
        <v>887939</v>
      </c>
      <c r="F16" s="33">
        <v>480804</v>
      </c>
      <c r="G16" s="33">
        <v>40876</v>
      </c>
      <c r="H16" s="33">
        <v>392787</v>
      </c>
      <c r="I16" s="33">
        <v>1257050</v>
      </c>
      <c r="J16" s="33">
        <v>176562</v>
      </c>
      <c r="K16" s="33">
        <v>159698</v>
      </c>
      <c r="L16" s="33">
        <v>26484</v>
      </c>
      <c r="M16" s="33">
        <v>194529</v>
      </c>
      <c r="N16" s="33">
        <v>69926</v>
      </c>
      <c r="O16" s="33">
        <v>119024</v>
      </c>
      <c r="P16" s="33">
        <v>24024</v>
      </c>
      <c r="Q16" s="33">
        <v>4468</v>
      </c>
      <c r="R16" s="33">
        <v>20928</v>
      </c>
      <c r="S16" s="33">
        <v>6226</v>
      </c>
      <c r="T16" s="33">
        <v>1475603</v>
      </c>
      <c r="U16" s="33">
        <v>122378</v>
      </c>
      <c r="V16" s="29">
        <f>'[2]Երևանի մաթեմատիկական մեքենան.'!C77</f>
        <v>54289</v>
      </c>
      <c r="W16" s="33">
        <v>52</v>
      </c>
      <c r="X16" s="29">
        <f>'[2]Երևանի մաթեմատիկական մեքենան.'!C14</f>
        <v>183188</v>
      </c>
      <c r="Y16" s="29">
        <f>'[2]Երևանի մաթեմատիկական մեքենան.'!C15</f>
        <v>137457</v>
      </c>
      <c r="Z16" s="29">
        <f>'[2]Երևանի մաթեմատիկական մեքենան.'!C42</f>
        <v>128899</v>
      </c>
      <c r="AA16" s="29">
        <f>'[2]Երևանի մաթեմատիկական մեքենան.'!C43</f>
        <v>97934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190</v>
      </c>
      <c r="C17" s="28">
        <v>80</v>
      </c>
      <c r="D17" s="33">
        <v>2399446</v>
      </c>
      <c r="E17" s="33">
        <v>1305080</v>
      </c>
      <c r="F17" s="33">
        <v>1485633</v>
      </c>
      <c r="G17" s="33">
        <v>671</v>
      </c>
      <c r="H17" s="33">
        <v>117574</v>
      </c>
      <c r="I17" s="33">
        <v>1839395</v>
      </c>
      <c r="J17" s="33">
        <v>89515</v>
      </c>
      <c r="K17" s="33">
        <v>-219738</v>
      </c>
      <c r="L17" s="33">
        <v>0</v>
      </c>
      <c r="M17" s="33">
        <v>530202</v>
      </c>
      <c r="N17" s="33">
        <v>118000</v>
      </c>
      <c r="O17" s="33">
        <v>412202</v>
      </c>
      <c r="P17" s="33">
        <v>1515482</v>
      </c>
      <c r="Q17" s="33">
        <v>23894</v>
      </c>
      <c r="R17" s="33">
        <v>9222</v>
      </c>
      <c r="S17" s="33">
        <v>22563</v>
      </c>
      <c r="T17" s="33">
        <v>3885079</v>
      </c>
      <c r="U17" s="33">
        <v>102091</v>
      </c>
      <c r="V17" s="29">
        <f>'[2]Չարենցավանի հաստոց'!C77</f>
        <v>-221713</v>
      </c>
      <c r="W17" s="33">
        <v>136</v>
      </c>
      <c r="X17" s="29">
        <f>'[2]Չարենցավանի հաստոց'!C14</f>
        <v>122661</v>
      </c>
      <c r="Y17" s="29">
        <f>'[2]Չարենցավանի հաստոց'!C15</f>
        <v>102091</v>
      </c>
      <c r="Z17" s="29">
        <f>'[2]Չարենցավանի հաստոց'!C42</f>
        <v>344374</v>
      </c>
      <c r="AA17" s="29">
        <f>'[2]Չարենցավանի հաստոց'!C43</f>
        <v>265541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191</v>
      </c>
      <c r="C18" s="28">
        <v>99.03</v>
      </c>
      <c r="D18" s="33">
        <v>1528558</v>
      </c>
      <c r="E18" s="33">
        <v>1528055</v>
      </c>
      <c r="F18" s="33">
        <v>252845</v>
      </c>
      <c r="G18" s="33">
        <v>13820</v>
      </c>
      <c r="H18" s="33">
        <v>14965</v>
      </c>
      <c r="I18" s="33">
        <v>1056651</v>
      </c>
      <c r="J18" s="33">
        <v>717066</v>
      </c>
      <c r="K18" s="33">
        <v>-54172</v>
      </c>
      <c r="L18" s="33"/>
      <c r="M18" s="33">
        <v>616774</v>
      </c>
      <c r="N18" s="33">
        <v>0</v>
      </c>
      <c r="O18" s="33">
        <v>616774</v>
      </c>
      <c r="P18" s="33">
        <v>107978</v>
      </c>
      <c r="Q18" s="33">
        <v>2200</v>
      </c>
      <c r="R18" s="33">
        <v>8905</v>
      </c>
      <c r="S18" s="33">
        <v>3440</v>
      </c>
      <c r="T18" s="33">
        <v>1781403</v>
      </c>
      <c r="U18" s="33">
        <v>59541</v>
      </c>
      <c r="V18" s="29">
        <f>'[2]Գառնի-Լեռ'!C77</f>
        <v>-20135</v>
      </c>
      <c r="W18" s="33">
        <v>98</v>
      </c>
      <c r="X18" s="29">
        <f>'[2]Գառնի-Լեռ'!C14</f>
        <v>79265</v>
      </c>
      <c r="Y18" s="29">
        <f>'[2]Գառնի-Լեռ'!C15</f>
        <v>59541</v>
      </c>
      <c r="Z18" s="29">
        <f>'[2]Գառնի-Լեռ'!C42</f>
        <v>99400</v>
      </c>
      <c r="AA18" s="29">
        <f>'[2]Գառնի-Լեռ'!C43</f>
        <v>92047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194</v>
      </c>
      <c r="C19" s="28">
        <v>51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[2]Արմկոսմոս!C77</f>
        <v>0</v>
      </c>
      <c r="W19" s="34"/>
      <c r="X19" s="29">
        <f>[2]Արմկոսմոս!C14</f>
        <v>0</v>
      </c>
      <c r="Y19" s="29">
        <f>[2]Արմկոսմոս!C15</f>
        <v>0</v>
      </c>
      <c r="Z19" s="29">
        <f>[2]Արմկոսմոս!C42</f>
        <v>0</v>
      </c>
      <c r="AA19" s="29">
        <f>[2]Արմկոսմոս!C43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3"/>
      <c r="V20" s="29"/>
      <c r="W20" s="34"/>
      <c r="X20" s="29"/>
      <c r="Y20" s="29"/>
      <c r="Z20" s="29"/>
      <c r="AA20" s="29"/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3"/>
      <c r="V21" s="29"/>
      <c r="W21" s="34"/>
      <c r="X21" s="29"/>
      <c r="Y21" s="29"/>
      <c r="Z21" s="29"/>
      <c r="AA21" s="29"/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3"/>
      <c r="V22" s="29"/>
      <c r="W22" s="34"/>
      <c r="X22" s="29"/>
      <c r="Y22" s="29"/>
      <c r="Z22" s="29"/>
      <c r="AA22" s="29"/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/>
      <c r="W23" s="34"/>
      <c r="X23" s="29"/>
      <c r="Y23" s="29"/>
      <c r="Z23" s="29"/>
      <c r="AA23" s="29"/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/>
      <c r="W24" s="34"/>
      <c r="X24" s="29"/>
      <c r="Y24" s="29"/>
      <c r="Z24" s="29"/>
      <c r="AA24" s="29"/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/>
      <c r="W25" s="34"/>
      <c r="X25" s="29"/>
      <c r="Y25" s="29"/>
      <c r="Z25" s="29"/>
      <c r="AA25" s="29"/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/>
      <c r="W26" s="34"/>
      <c r="X26" s="29"/>
      <c r="Y26" s="29"/>
      <c r="Z26" s="29"/>
      <c r="AA26" s="29"/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/>
      <c r="W27" s="34"/>
      <c r="X27" s="29"/>
      <c r="Y27" s="29"/>
      <c r="Z27" s="29"/>
      <c r="AA27" s="29"/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/>
      <c r="W28" s="34"/>
      <c r="X28" s="29"/>
      <c r="Y28" s="29"/>
      <c r="Z28" s="29"/>
      <c r="AA28" s="29"/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/>
      <c r="W29" s="34"/>
      <c r="X29" s="29"/>
      <c r="Y29" s="29"/>
      <c r="Z29" s="29"/>
      <c r="AA29" s="29"/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/>
      <c r="W30" s="39"/>
      <c r="X30" s="41"/>
      <c r="Y30" s="41"/>
      <c r="Z30" s="41"/>
      <c r="AA30" s="41"/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U31" si="0">SUM(D13:D30)</f>
        <v>21346268</v>
      </c>
      <c r="E31" s="45">
        <f t="shared" si="0"/>
        <v>18514768</v>
      </c>
      <c r="F31" s="45">
        <f t="shared" si="0"/>
        <v>12049123</v>
      </c>
      <c r="G31" s="45">
        <f t="shared" si="0"/>
        <v>2791144</v>
      </c>
      <c r="H31" s="45">
        <f t="shared" si="0"/>
        <v>2975849</v>
      </c>
      <c r="I31" s="45">
        <f t="shared" si="0"/>
        <v>20571890</v>
      </c>
      <c r="J31" s="45">
        <f t="shared" si="0"/>
        <v>5263306</v>
      </c>
      <c r="K31" s="45">
        <f t="shared" si="0"/>
        <v>3164432</v>
      </c>
      <c r="L31" s="45">
        <f t="shared" si="0"/>
        <v>109281</v>
      </c>
      <c r="M31" s="45">
        <f t="shared" si="0"/>
        <v>5781775</v>
      </c>
      <c r="N31" s="45">
        <f t="shared" si="0"/>
        <v>187926</v>
      </c>
      <c r="O31" s="45">
        <f t="shared" si="0"/>
        <v>1342515</v>
      </c>
      <c r="P31" s="45">
        <f t="shared" si="0"/>
        <v>7064912</v>
      </c>
      <c r="Q31" s="45">
        <f t="shared" si="0"/>
        <v>1775218</v>
      </c>
      <c r="R31" s="45">
        <f t="shared" si="0"/>
        <v>167279</v>
      </c>
      <c r="S31" s="45">
        <f t="shared" si="0"/>
        <v>632999</v>
      </c>
      <c r="T31" s="45">
        <f t="shared" si="0"/>
        <v>33418577</v>
      </c>
      <c r="U31" s="46">
        <f t="shared" si="0"/>
        <v>4857853</v>
      </c>
      <c r="V31" s="47">
        <f t="shared" ref="V31:AA31" si="1">SUM(V10:V30)</f>
        <v>-845421.2</v>
      </c>
      <c r="W31" s="45">
        <f>SUM(W10:W30)</f>
        <v>4115</v>
      </c>
      <c r="X31" s="47">
        <f t="shared" si="1"/>
        <v>7068204</v>
      </c>
      <c r="Y31" s="47">
        <f t="shared" si="1"/>
        <v>5512972.7999999998</v>
      </c>
      <c r="Z31" s="47">
        <f t="shared" si="1"/>
        <v>8032643.2000000002</v>
      </c>
      <c r="AA31" s="48">
        <f t="shared" si="1"/>
        <v>5497669.2999999998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Z6:Z8"/>
    <mergeCell ref="AA6:AA8"/>
    <mergeCell ref="G7:G8"/>
    <mergeCell ref="H7:H8"/>
    <mergeCell ref="J7:J8"/>
    <mergeCell ref="K7:K8"/>
    <mergeCell ref="L7:L8"/>
    <mergeCell ref="N7:N8"/>
    <mergeCell ref="O7:O8"/>
    <mergeCell ref="Q7:Q8"/>
    <mergeCell ref="R7:R8"/>
    <mergeCell ref="S7:S8"/>
    <mergeCell ref="T6:T8"/>
    <mergeCell ref="U6:U8"/>
    <mergeCell ref="V6:V8"/>
    <mergeCell ref="T1:Y1"/>
    <mergeCell ref="A2:Y2"/>
    <mergeCell ref="A3:Y3"/>
    <mergeCell ref="A4:Y4"/>
    <mergeCell ref="C6:C8"/>
    <mergeCell ref="D6:D8"/>
    <mergeCell ref="E6:E8"/>
    <mergeCell ref="F6:F8"/>
    <mergeCell ref="G6:H6"/>
    <mergeCell ref="I6:I8"/>
    <mergeCell ref="J6:L6"/>
    <mergeCell ref="M6:M8"/>
    <mergeCell ref="N6:O6"/>
    <mergeCell ref="P6:P8"/>
    <mergeCell ref="Y6:Y8"/>
    <mergeCell ref="Q6:S6"/>
    <mergeCell ref="A6:A7"/>
    <mergeCell ref="B6:B7"/>
    <mergeCell ref="W6:W8"/>
    <mergeCell ref="X6:X8"/>
  </mergeCells>
  <pageMargins left="0.7" right="0.7" top="0.2" bottom="0.2" header="0.3" footer="0.2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4" workbookViewId="0">
      <selection activeCell="D6" sqref="D6:D8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68"/>
      <c r="AA1" s="168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180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201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73</v>
      </c>
      <c r="C10" s="28">
        <v>100</v>
      </c>
      <c r="D10" s="33">
        <v>125106022</v>
      </c>
      <c r="E10" s="33">
        <v>108926206</v>
      </c>
      <c r="F10" s="33">
        <v>48604606</v>
      </c>
      <c r="G10" s="33">
        <v>1157035</v>
      </c>
      <c r="H10" s="33">
        <v>246789</v>
      </c>
      <c r="I10" s="33">
        <v>38965405</v>
      </c>
      <c r="J10" s="33">
        <v>16662404</v>
      </c>
      <c r="K10" s="33">
        <v>19762852</v>
      </c>
      <c r="L10" s="33">
        <v>954943</v>
      </c>
      <c r="M10" s="33">
        <v>115343388</v>
      </c>
      <c r="N10" s="33">
        <v>103607874</v>
      </c>
      <c r="O10" s="33">
        <v>10246924</v>
      </c>
      <c r="P10" s="33">
        <v>19401835</v>
      </c>
      <c r="Q10" s="33">
        <v>4385932</v>
      </c>
      <c r="R10" s="33">
        <v>0</v>
      </c>
      <c r="S10" s="33">
        <v>376761</v>
      </c>
      <c r="T10" s="33">
        <v>173710628</v>
      </c>
      <c r="U10" s="33">
        <v>15491910</v>
      </c>
      <c r="V10" s="29">
        <v>6353723</v>
      </c>
      <c r="W10" s="33">
        <v>1565</v>
      </c>
      <c r="X10" s="29">
        <v>28147806</v>
      </c>
      <c r="Y10" s="29">
        <v>15491910</v>
      </c>
      <c r="Z10" s="29">
        <v>21794083</v>
      </c>
      <c r="AA10" s="29">
        <v>18690725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74</v>
      </c>
      <c r="C11" s="28">
        <v>100</v>
      </c>
      <c r="D11" s="33">
        <v>111057980</v>
      </c>
      <c r="E11" s="33">
        <v>109618917</v>
      </c>
      <c r="F11" s="33">
        <v>28158785</v>
      </c>
      <c r="G11" s="33">
        <v>1293977</v>
      </c>
      <c r="H11" s="33">
        <v>106705</v>
      </c>
      <c r="I11" s="33">
        <v>38045005</v>
      </c>
      <c r="J11" s="33">
        <v>1851713</v>
      </c>
      <c r="K11" s="33">
        <v>20747427</v>
      </c>
      <c r="L11" s="33">
        <v>0</v>
      </c>
      <c r="M11" s="33">
        <v>76983761</v>
      </c>
      <c r="N11" s="33">
        <v>76983761</v>
      </c>
      <c r="O11" s="33">
        <v>0</v>
      </c>
      <c r="P11" s="33">
        <v>24187999</v>
      </c>
      <c r="Q11" s="33">
        <v>15927024</v>
      </c>
      <c r="R11" s="33">
        <v>18636</v>
      </c>
      <c r="S11" s="33">
        <v>36670</v>
      </c>
      <c r="T11" s="33">
        <v>139216765</v>
      </c>
      <c r="U11" s="33">
        <v>27405782.533</v>
      </c>
      <c r="V11" s="29">
        <v>29754370.378000002</v>
      </c>
      <c r="W11" s="33">
        <v>181</v>
      </c>
      <c r="X11" s="29">
        <v>55657281.847999997</v>
      </c>
      <c r="Y11" s="29">
        <v>27405782.533</v>
      </c>
      <c r="Z11" s="29">
        <v>25902911.469999995</v>
      </c>
      <c r="AA11" s="29">
        <v>24677935.963999994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183</v>
      </c>
      <c r="C12" s="28">
        <v>100</v>
      </c>
      <c r="D12" s="33">
        <v>111470106.68752003</v>
      </c>
      <c r="E12" s="33">
        <v>41818207.097010016</v>
      </c>
      <c r="F12" s="33">
        <v>17593225.145180002</v>
      </c>
      <c r="G12" s="33">
        <v>1177735.87481</v>
      </c>
      <c r="H12" s="33">
        <v>6777839.29005</v>
      </c>
      <c r="I12" s="33">
        <v>43858043.137539998</v>
      </c>
      <c r="J12" s="33">
        <v>10629495.88986</v>
      </c>
      <c r="K12" s="33">
        <v>33304920.731219999</v>
      </c>
      <c r="L12" s="33">
        <v>573793.30000000005</v>
      </c>
      <c r="M12" s="33">
        <v>79969296.422069997</v>
      </c>
      <c r="N12" s="33">
        <v>79192506.523949996</v>
      </c>
      <c r="O12" s="33">
        <v>776789.89812000003</v>
      </c>
      <c r="P12" s="33">
        <v>5235992.1981200008</v>
      </c>
      <c r="Q12" s="33">
        <v>3507747.1486</v>
      </c>
      <c r="R12" s="33">
        <v>227945.69588999997</v>
      </c>
      <c r="S12" s="33">
        <v>100150.48943999999</v>
      </c>
      <c r="T12" s="33">
        <v>129063331.75772999</v>
      </c>
      <c r="U12" s="33">
        <v>5295223.6981199998</v>
      </c>
      <c r="V12" s="29">
        <v>19001011.749770001</v>
      </c>
      <c r="W12" s="33">
        <v>580</v>
      </c>
      <c r="X12" s="29">
        <v>23859338.30333</v>
      </c>
      <c r="Y12" s="29">
        <v>5295223.6981199989</v>
      </c>
      <c r="Z12" s="29">
        <v>4858326.5535600008</v>
      </c>
      <c r="AA12" s="29">
        <v>3990077.8160600006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75</v>
      </c>
      <c r="C13" s="28">
        <v>100</v>
      </c>
      <c r="D13" s="33">
        <v>13182066</v>
      </c>
      <c r="E13" s="33">
        <v>8334440</v>
      </c>
      <c r="F13" s="33">
        <v>1154282</v>
      </c>
      <c r="G13" s="33">
        <v>228447</v>
      </c>
      <c r="H13" s="33">
        <v>22502</v>
      </c>
      <c r="I13" s="33">
        <v>6877249</v>
      </c>
      <c r="J13" s="33">
        <v>1910748</v>
      </c>
      <c r="K13" s="33">
        <v>4475399</v>
      </c>
      <c r="L13" s="33">
        <v>0</v>
      </c>
      <c r="M13" s="33">
        <v>7204482</v>
      </c>
      <c r="N13" s="33">
        <v>6649088</v>
      </c>
      <c r="O13" s="33">
        <v>60390</v>
      </c>
      <c r="P13" s="33">
        <v>254617</v>
      </c>
      <c r="Q13" s="33">
        <v>14396</v>
      </c>
      <c r="R13" s="33">
        <v>23946</v>
      </c>
      <c r="S13" s="33">
        <v>36897</v>
      </c>
      <c r="T13" s="33">
        <v>14336348</v>
      </c>
      <c r="U13" s="33">
        <v>986038</v>
      </c>
      <c r="V13" s="29">
        <v>1800966</v>
      </c>
      <c r="W13" s="33">
        <v>175</v>
      </c>
      <c r="X13" s="29">
        <v>2867734</v>
      </c>
      <c r="Y13" s="29">
        <v>986038</v>
      </c>
      <c r="Z13" s="29">
        <v>1066768</v>
      </c>
      <c r="AA13" s="29">
        <v>556112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76</v>
      </c>
      <c r="C14" s="28">
        <v>100</v>
      </c>
      <c r="D14" s="33">
        <v>784347</v>
      </c>
      <c r="E14" s="33">
        <v>156090</v>
      </c>
      <c r="F14" s="33">
        <v>238859</v>
      </c>
      <c r="G14" s="33">
        <v>42659</v>
      </c>
      <c r="H14" s="33">
        <v>174593</v>
      </c>
      <c r="I14" s="33">
        <v>395624</v>
      </c>
      <c r="J14" s="33">
        <v>304620</v>
      </c>
      <c r="K14" s="33">
        <v>84811</v>
      </c>
      <c r="L14" s="33">
        <v>6193</v>
      </c>
      <c r="M14" s="33">
        <v>577432</v>
      </c>
      <c r="N14" s="33">
        <v>0</v>
      </c>
      <c r="O14" s="33">
        <v>556423</v>
      </c>
      <c r="P14" s="33">
        <v>50150</v>
      </c>
      <c r="Q14" s="33">
        <v>9310</v>
      </c>
      <c r="R14" s="33">
        <v>10448</v>
      </c>
      <c r="S14" s="33">
        <v>15479</v>
      </c>
      <c r="T14" s="33">
        <v>1023206</v>
      </c>
      <c r="U14" s="33">
        <v>216530</v>
      </c>
      <c r="V14" s="29">
        <v>14804</v>
      </c>
      <c r="W14" s="33">
        <v>62</v>
      </c>
      <c r="X14" s="29">
        <v>247578</v>
      </c>
      <c r="Y14" s="29">
        <v>216530</v>
      </c>
      <c r="Z14" s="29">
        <v>232774</v>
      </c>
      <c r="AA14" s="29">
        <v>147472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77</v>
      </c>
      <c r="C15" s="28">
        <v>100</v>
      </c>
      <c r="D15" s="33">
        <v>1672220</v>
      </c>
      <c r="E15" s="33">
        <v>1654340</v>
      </c>
      <c r="F15" s="33">
        <v>208546</v>
      </c>
      <c r="G15" s="33">
        <v>45951</v>
      </c>
      <c r="H15" s="33">
        <v>73752</v>
      </c>
      <c r="I15" s="33">
        <v>1681158</v>
      </c>
      <c r="J15" s="33">
        <v>441630</v>
      </c>
      <c r="K15" s="33">
        <v>1019536</v>
      </c>
      <c r="L15" s="33">
        <v>20527</v>
      </c>
      <c r="M15" s="33">
        <v>153361</v>
      </c>
      <c r="N15" s="33">
        <v>0</v>
      </c>
      <c r="O15" s="33">
        <v>29706</v>
      </c>
      <c r="P15" s="33">
        <v>46247</v>
      </c>
      <c r="Q15" s="33">
        <v>12684</v>
      </c>
      <c r="R15" s="33">
        <v>11684</v>
      </c>
      <c r="S15" s="33">
        <v>9454</v>
      </c>
      <c r="T15" s="33">
        <v>1880766</v>
      </c>
      <c r="U15" s="33">
        <v>117518</v>
      </c>
      <c r="V15" s="29">
        <v>-27557</v>
      </c>
      <c r="W15" s="33">
        <v>98</v>
      </c>
      <c r="X15" s="29">
        <v>131220</v>
      </c>
      <c r="Y15" s="29">
        <v>117518</v>
      </c>
      <c r="Z15" s="29">
        <v>158777</v>
      </c>
      <c r="AA15" s="29">
        <v>88670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78</v>
      </c>
      <c r="C16" s="28">
        <v>100</v>
      </c>
      <c r="D16" s="33">
        <v>47533</v>
      </c>
      <c r="E16" s="33">
        <v>32814</v>
      </c>
      <c r="F16" s="33">
        <v>257167</v>
      </c>
      <c r="G16" s="33">
        <v>11157</v>
      </c>
      <c r="H16" s="33">
        <v>213671</v>
      </c>
      <c r="I16" s="33">
        <v>222055</v>
      </c>
      <c r="J16" s="33">
        <v>58780</v>
      </c>
      <c r="K16" s="33">
        <v>154458</v>
      </c>
      <c r="L16" s="33">
        <v>8817</v>
      </c>
      <c r="M16" s="33">
        <v>27306</v>
      </c>
      <c r="N16" s="33">
        <v>0</v>
      </c>
      <c r="O16" s="33">
        <v>27306</v>
      </c>
      <c r="P16" s="33">
        <v>55339</v>
      </c>
      <c r="Q16" s="33">
        <v>7435</v>
      </c>
      <c r="R16" s="33">
        <v>5042</v>
      </c>
      <c r="S16" s="33">
        <v>11532</v>
      </c>
      <c r="T16" s="33">
        <v>304700</v>
      </c>
      <c r="U16" s="33">
        <v>124185</v>
      </c>
      <c r="V16" s="29">
        <v>-10869</v>
      </c>
      <c r="W16" s="33">
        <v>76</v>
      </c>
      <c r="X16" s="29">
        <v>129038</v>
      </c>
      <c r="Y16" s="29">
        <v>124185</v>
      </c>
      <c r="Z16" s="29">
        <v>139907</v>
      </c>
      <c r="AA16" s="29">
        <v>64858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79</v>
      </c>
      <c r="C17" s="28">
        <v>100</v>
      </c>
      <c r="D17" s="33">
        <v>78584</v>
      </c>
      <c r="E17" s="33">
        <v>78584</v>
      </c>
      <c r="F17" s="33">
        <v>1106</v>
      </c>
      <c r="G17" s="33"/>
      <c r="H17" s="33"/>
      <c r="I17" s="33">
        <v>7471</v>
      </c>
      <c r="J17" s="33">
        <v>7372</v>
      </c>
      <c r="K17" s="33">
        <v>99</v>
      </c>
      <c r="L17" s="33"/>
      <c r="M17" s="33">
        <v>71660</v>
      </c>
      <c r="N17" s="33"/>
      <c r="O17" s="33">
        <v>71660</v>
      </c>
      <c r="P17" s="33">
        <v>559</v>
      </c>
      <c r="Q17" s="33"/>
      <c r="R17" s="33">
        <v>466</v>
      </c>
      <c r="S17" s="33"/>
      <c r="T17" s="33">
        <v>79690</v>
      </c>
      <c r="U17" s="33">
        <v>16665</v>
      </c>
      <c r="V17" s="29">
        <v>0</v>
      </c>
      <c r="W17" s="33">
        <v>18</v>
      </c>
      <c r="X17" s="29">
        <v>16665</v>
      </c>
      <c r="Y17" s="29">
        <v>16665</v>
      </c>
      <c r="Z17" s="29">
        <v>16665</v>
      </c>
      <c r="AA17" s="29">
        <v>12499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80</v>
      </c>
      <c r="C18" s="28">
        <v>100</v>
      </c>
      <c r="D18" s="33">
        <v>936306</v>
      </c>
      <c r="E18" s="33">
        <v>936290</v>
      </c>
      <c r="F18" s="33">
        <v>128505</v>
      </c>
      <c r="G18" s="33">
        <v>34091</v>
      </c>
      <c r="H18" s="33">
        <v>37960</v>
      </c>
      <c r="I18" s="33">
        <v>872656</v>
      </c>
      <c r="J18" s="33">
        <v>10970</v>
      </c>
      <c r="K18" s="33">
        <v>106070</v>
      </c>
      <c r="L18" s="33">
        <v>2868</v>
      </c>
      <c r="M18" s="33">
        <v>184391</v>
      </c>
      <c r="N18" s="33">
        <v>0</v>
      </c>
      <c r="O18" s="33">
        <v>0</v>
      </c>
      <c r="P18" s="33">
        <v>7764</v>
      </c>
      <c r="Q18" s="33">
        <v>214</v>
      </c>
      <c r="R18" s="33">
        <v>1941</v>
      </c>
      <c r="S18" s="33">
        <v>0</v>
      </c>
      <c r="T18" s="33">
        <v>1064811</v>
      </c>
      <c r="U18" s="33">
        <v>50878</v>
      </c>
      <c r="V18" s="29">
        <v>3661</v>
      </c>
      <c r="W18" s="33">
        <v>20</v>
      </c>
      <c r="X18" s="29">
        <v>53576</v>
      </c>
      <c r="Y18" s="29">
        <v>50878</v>
      </c>
      <c r="Z18" s="29">
        <v>49915</v>
      </c>
      <c r="AA18" s="29">
        <v>36591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81</v>
      </c>
      <c r="C19" s="28">
        <v>100</v>
      </c>
      <c r="D19" s="33">
        <v>13176199</v>
      </c>
      <c r="E19" s="33">
        <v>4340</v>
      </c>
      <c r="F19" s="33">
        <v>102270</v>
      </c>
      <c r="G19" s="33">
        <v>0</v>
      </c>
      <c r="H19" s="33">
        <v>100914</v>
      </c>
      <c r="I19" s="33">
        <v>7206404</v>
      </c>
      <c r="J19" s="33">
        <v>9522109</v>
      </c>
      <c r="K19" s="33">
        <v>-2676772</v>
      </c>
      <c r="L19" s="33">
        <v>0</v>
      </c>
      <c r="M19" s="33">
        <v>0</v>
      </c>
      <c r="N19" s="33">
        <v>0</v>
      </c>
      <c r="O19" s="33">
        <v>0</v>
      </c>
      <c r="P19" s="33">
        <v>6072064</v>
      </c>
      <c r="Q19" s="33">
        <v>0</v>
      </c>
      <c r="R19" s="33">
        <v>115</v>
      </c>
      <c r="S19" s="33">
        <v>345</v>
      </c>
      <c r="T19" s="33">
        <v>13278468</v>
      </c>
      <c r="U19" s="33">
        <v>0</v>
      </c>
      <c r="V19" s="29">
        <v>-208081.5</v>
      </c>
      <c r="W19" s="33">
        <v>3</v>
      </c>
      <c r="X19" s="29">
        <v>90698</v>
      </c>
      <c r="Y19" s="29">
        <v>0</v>
      </c>
      <c r="Z19" s="29">
        <v>298784.5</v>
      </c>
      <c r="AA19" s="29"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107" t="s">
        <v>169</v>
      </c>
      <c r="C20" s="34" t="s">
        <v>84</v>
      </c>
      <c r="D20" s="33">
        <v>1166</v>
      </c>
      <c r="E20" s="33">
        <v>127</v>
      </c>
      <c r="F20" s="33">
        <v>64308</v>
      </c>
      <c r="G20" s="33">
        <v>0</v>
      </c>
      <c r="H20" s="33">
        <v>63097</v>
      </c>
      <c r="I20" s="33">
        <v>65701</v>
      </c>
      <c r="J20" s="33">
        <v>100</v>
      </c>
      <c r="K20" s="33">
        <v>65601</v>
      </c>
      <c r="L20" s="33">
        <v>0</v>
      </c>
      <c r="M20" s="33">
        <v>0</v>
      </c>
      <c r="N20" s="33">
        <v>0</v>
      </c>
      <c r="O20" s="33">
        <v>0</v>
      </c>
      <c r="P20" s="33">
        <v>773</v>
      </c>
      <c r="Q20" s="33">
        <v>183</v>
      </c>
      <c r="R20" s="33">
        <v>6</v>
      </c>
      <c r="S20" s="33">
        <v>366</v>
      </c>
      <c r="T20" s="33">
        <v>66474</v>
      </c>
      <c r="U20" s="33">
        <v>611112</v>
      </c>
      <c r="V20" s="29">
        <v>-4315.5</v>
      </c>
      <c r="W20" s="33">
        <v>1</v>
      </c>
      <c r="X20" s="29">
        <v>611112.4</v>
      </c>
      <c r="Y20" s="29">
        <v>611112.4</v>
      </c>
      <c r="Z20" s="29">
        <v>615427.9</v>
      </c>
      <c r="AA20" s="29">
        <v>610626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156</v>
      </c>
      <c r="C21" s="28">
        <v>100</v>
      </c>
      <c r="D21" s="33">
        <v>1184225.8999999999</v>
      </c>
      <c r="E21" s="33">
        <v>1175733.6000000001</v>
      </c>
      <c r="F21" s="33">
        <v>155987.1</v>
      </c>
      <c r="G21" s="33">
        <v>141333.70000000001</v>
      </c>
      <c r="H21" s="33">
        <v>5964.7</v>
      </c>
      <c r="I21" s="33">
        <v>86375.3</v>
      </c>
      <c r="J21" s="33">
        <v>93158.399999999994</v>
      </c>
      <c r="K21" s="33">
        <v>-6783.1</v>
      </c>
      <c r="L21" s="33">
        <v>0</v>
      </c>
      <c r="M21" s="33">
        <v>1179385.7</v>
      </c>
      <c r="N21" s="33">
        <v>44466.7</v>
      </c>
      <c r="O21" s="33">
        <v>1134919</v>
      </c>
      <c r="P21" s="33">
        <v>74452</v>
      </c>
      <c r="Q21" s="33">
        <v>11082</v>
      </c>
      <c r="R21" s="33">
        <v>6159</v>
      </c>
      <c r="S21" s="33">
        <v>6333</v>
      </c>
      <c r="T21" s="33">
        <v>1340213</v>
      </c>
      <c r="U21" s="33">
        <v>70058</v>
      </c>
      <c r="V21" s="29">
        <v>-2061.4</v>
      </c>
      <c r="W21" s="33">
        <v>103</v>
      </c>
      <c r="X21" s="29">
        <v>101418.6</v>
      </c>
      <c r="Y21" s="29">
        <v>70058</v>
      </c>
      <c r="Z21" s="29">
        <v>103480.00000000001</v>
      </c>
      <c r="AA21" s="29">
        <v>98956.3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28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29">
        <v>0</v>
      </c>
      <c r="W22" s="33"/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v>0</v>
      </c>
      <c r="W23" s="33">
        <v>0</v>
      </c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v>0</v>
      </c>
      <c r="W24" s="33">
        <v>0</v>
      </c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v>0</v>
      </c>
      <c r="W25" s="33">
        <v>0</v>
      </c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v>0</v>
      </c>
      <c r="W26" s="33">
        <v>0</v>
      </c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v>0</v>
      </c>
      <c r="W27" s="33">
        <v>0</v>
      </c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v>0</v>
      </c>
      <c r="W28" s="33">
        <v>0</v>
      </c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v>0</v>
      </c>
      <c r="W29" s="33">
        <v>0</v>
      </c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v>0</v>
      </c>
      <c r="W30" s="33">
        <v>0</v>
      </c>
      <c r="X30" s="41">
        <v>0</v>
      </c>
      <c r="Y30" s="41">
        <v>0</v>
      </c>
      <c r="Z30" s="41">
        <v>0</v>
      </c>
      <c r="AA30" s="41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v>378696755.58752</v>
      </c>
      <c r="E31" s="61">
        <v>272736088.69701004</v>
      </c>
      <c r="F31" s="61">
        <v>96667646.245179996</v>
      </c>
      <c r="G31" s="61">
        <v>4132386.5748100001</v>
      </c>
      <c r="H31" s="61">
        <v>7823786.9900500001</v>
      </c>
      <c r="I31" s="61">
        <v>138283146.43753999</v>
      </c>
      <c r="J31" s="61">
        <v>41493100.289860003</v>
      </c>
      <c r="K31" s="61">
        <v>77037618.631220013</v>
      </c>
      <c r="L31" s="61">
        <v>1567141.3</v>
      </c>
      <c r="M31" s="61">
        <v>281694463.12207001</v>
      </c>
      <c r="N31" s="61">
        <v>266477696.22394997</v>
      </c>
      <c r="O31" s="61">
        <v>12904117.898120001</v>
      </c>
      <c r="P31" s="61">
        <v>55387791.198119998</v>
      </c>
      <c r="Q31" s="61">
        <v>23876007.148600001</v>
      </c>
      <c r="R31" s="61">
        <v>306388.69588999997</v>
      </c>
      <c r="S31" s="61">
        <v>593987.48943999992</v>
      </c>
      <c r="T31" s="61">
        <v>475365400.75773001</v>
      </c>
      <c r="U31" s="46">
        <v>50385900.231119998</v>
      </c>
      <c r="V31" s="47">
        <v>56675651.727770008</v>
      </c>
      <c r="W31" s="61">
        <v>2882</v>
      </c>
      <c r="X31" s="47">
        <v>111913466.15132999</v>
      </c>
      <c r="Y31" s="47">
        <v>50385900.631119996</v>
      </c>
      <c r="Z31" s="47">
        <v>55237819.423560001</v>
      </c>
      <c r="AA31" s="48">
        <v>48974523.08005999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X6:X8"/>
    <mergeCell ref="Y6:Y8"/>
    <mergeCell ref="Z6:Z8"/>
    <mergeCell ref="Q6:S6"/>
    <mergeCell ref="T6:T8"/>
    <mergeCell ref="U6:U8"/>
    <mergeCell ref="AA6:AA8"/>
    <mergeCell ref="G7:G8"/>
    <mergeCell ref="H7:H8"/>
    <mergeCell ref="J7:J8"/>
    <mergeCell ref="K7:K8"/>
    <mergeCell ref="L7:L8"/>
    <mergeCell ref="N7:N8"/>
    <mergeCell ref="O7:O8"/>
    <mergeCell ref="Q7:Q8"/>
    <mergeCell ref="R7:R8"/>
    <mergeCell ref="S7:S8"/>
    <mergeCell ref="V6:V8"/>
    <mergeCell ref="W6:W8"/>
    <mergeCell ref="T1:Y1"/>
    <mergeCell ref="A2:Y2"/>
    <mergeCell ref="A3:Y3"/>
    <mergeCell ref="A4:Y4"/>
    <mergeCell ref="C6:C8"/>
    <mergeCell ref="D6:D8"/>
    <mergeCell ref="E6:E8"/>
    <mergeCell ref="F6:F8"/>
    <mergeCell ref="G6:H6"/>
    <mergeCell ref="I6:I8"/>
    <mergeCell ref="J6:L6"/>
    <mergeCell ref="M6:M8"/>
    <mergeCell ref="A6:A7"/>
    <mergeCell ref="B6:B7"/>
    <mergeCell ref="N6:O6"/>
    <mergeCell ref="P6:P8"/>
  </mergeCells>
  <pageMargins left="0.7" right="0.7" top="0.75" bottom="0.75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10" workbookViewId="0">
      <selection activeCell="AB10" sqref="AB10:AC13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204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205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206</v>
      </c>
      <c r="C10" s="28">
        <v>100</v>
      </c>
      <c r="D10" s="33">
        <v>32433.599999999999</v>
      </c>
      <c r="E10" s="33">
        <v>32433.599999999999</v>
      </c>
      <c r="F10" s="33">
        <v>65847.3</v>
      </c>
      <c r="G10" s="33">
        <v>860.3</v>
      </c>
      <c r="H10" s="33">
        <v>43724.6</v>
      </c>
      <c r="I10" s="33">
        <v>68767.7</v>
      </c>
      <c r="J10" s="33">
        <v>36150</v>
      </c>
      <c r="K10" s="33">
        <v>27195.200000000001</v>
      </c>
      <c r="L10" s="33">
        <v>5422.5</v>
      </c>
      <c r="M10" s="33">
        <v>619.5</v>
      </c>
      <c r="N10" s="33">
        <v>0</v>
      </c>
      <c r="O10" s="33">
        <v>619.5</v>
      </c>
      <c r="P10" s="33">
        <v>28893.7</v>
      </c>
      <c r="Q10" s="33">
        <v>8253.5</v>
      </c>
      <c r="R10" s="33">
        <v>6685.1</v>
      </c>
      <c r="S10" s="33">
        <v>12998.2</v>
      </c>
      <c r="T10" s="33">
        <v>98280.9</v>
      </c>
      <c r="U10" s="33">
        <v>150665.9</v>
      </c>
      <c r="V10" s="29">
        <f>[3]ԳԱԿ!C77</f>
        <v>286.8</v>
      </c>
      <c r="W10" s="33">
        <v>211</v>
      </c>
      <c r="X10" s="29">
        <f>[3]ԳԱԿ!C14</f>
        <v>161712.79999999996</v>
      </c>
      <c r="Y10" s="29">
        <f>[3]ԳԱԿ!C15</f>
        <v>150665.89999999997</v>
      </c>
      <c r="Z10" s="29">
        <f>[3]ԳԱԿ!C42</f>
        <v>161426</v>
      </c>
      <c r="AA10" s="29">
        <f>[3]ԳԱԿ!C43</f>
        <v>161426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207</v>
      </c>
      <c r="C11" s="28">
        <v>100</v>
      </c>
      <c r="D11" s="33">
        <v>6350.8</v>
      </c>
      <c r="E11" s="33">
        <v>6350.8</v>
      </c>
      <c r="F11" s="33">
        <v>41445.699999999997</v>
      </c>
      <c r="G11" s="33">
        <v>0</v>
      </c>
      <c r="H11" s="33">
        <v>41445.699999999997</v>
      </c>
      <c r="I11" s="33">
        <v>23973.4</v>
      </c>
      <c r="J11" s="33">
        <v>14000</v>
      </c>
      <c r="K11" s="33">
        <v>9131.4</v>
      </c>
      <c r="L11" s="33">
        <v>842</v>
      </c>
      <c r="M11" s="33">
        <v>0</v>
      </c>
      <c r="N11" s="33">
        <v>0</v>
      </c>
      <c r="O11" s="33">
        <v>0</v>
      </c>
      <c r="P11" s="33">
        <v>23823.1</v>
      </c>
      <c r="Q11" s="33">
        <v>873.8</v>
      </c>
      <c r="R11" s="33">
        <v>5121.8</v>
      </c>
      <c r="S11" s="33">
        <v>17827.5</v>
      </c>
      <c r="T11" s="33">
        <v>47796.5</v>
      </c>
      <c r="U11" s="33">
        <v>191274.6</v>
      </c>
      <c r="V11" s="29">
        <f>[3]ԵՀՊԲՔ!C77</f>
        <v>1394.5</v>
      </c>
      <c r="W11" s="33">
        <v>231</v>
      </c>
      <c r="X11" s="29">
        <f>[3]ԵՀՊԲՔ!C14</f>
        <v>191274.59999999998</v>
      </c>
      <c r="Y11" s="29">
        <f>[3]ԵՀՊԲՔ!C15</f>
        <v>187715.8</v>
      </c>
      <c r="Z11" s="29">
        <f>[3]ԵՀՊԲՔ!C42</f>
        <v>189574.00000000003</v>
      </c>
      <c r="AA11" s="29">
        <f>[3]ԵՀՊԲՔ!C43</f>
        <v>189574.00000000003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208</v>
      </c>
      <c r="C12" s="28">
        <v>100</v>
      </c>
      <c r="D12" s="33">
        <v>1696.7</v>
      </c>
      <c r="E12" s="33">
        <v>1696.7</v>
      </c>
      <c r="F12" s="33">
        <v>5006.7</v>
      </c>
      <c r="G12" s="33">
        <v>5688.9</v>
      </c>
      <c r="H12" s="33">
        <v>512.79999999999995</v>
      </c>
      <c r="I12" s="33">
        <v>4288.3999999999996</v>
      </c>
      <c r="J12" s="33">
        <v>100</v>
      </c>
      <c r="K12" s="33">
        <v>4095.4</v>
      </c>
      <c r="L12" s="33">
        <v>93</v>
      </c>
      <c r="M12" s="33">
        <v>0</v>
      </c>
      <c r="N12" s="33">
        <v>0</v>
      </c>
      <c r="O12" s="33">
        <v>0</v>
      </c>
      <c r="P12" s="33">
        <v>2415</v>
      </c>
      <c r="Q12" s="33">
        <v>1188.5</v>
      </c>
      <c r="R12" s="33">
        <v>621.29999999999995</v>
      </c>
      <c r="S12" s="33">
        <v>605.20000000000005</v>
      </c>
      <c r="T12" s="33">
        <v>6703.4</v>
      </c>
      <c r="U12" s="33">
        <v>11138.1</v>
      </c>
      <c r="V12" s="29">
        <f>'[3]Կրթություն թերթ'!C77</f>
        <v>-954</v>
      </c>
      <c r="W12" s="33">
        <v>6</v>
      </c>
      <c r="X12" s="29">
        <f>'[3]Կրթություն թերթ'!C14</f>
        <v>11138.1</v>
      </c>
      <c r="Y12" s="29">
        <f>'[3]Կրթություն թերթ'!C15</f>
        <v>11138.1</v>
      </c>
      <c r="Z12" s="29">
        <f>'[3]Կրթություն թերթ'!C42</f>
        <v>12092.1</v>
      </c>
      <c r="AA12" s="29">
        <f>'[3]Կրթություն թերթ'!C43</f>
        <v>12092.1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 t="s">
        <v>209</v>
      </c>
      <c r="C13" s="28">
        <v>100</v>
      </c>
      <c r="D13" s="33">
        <v>51236</v>
      </c>
      <c r="E13" s="33">
        <v>0</v>
      </c>
      <c r="F13" s="33">
        <v>30058.9</v>
      </c>
      <c r="G13" s="33">
        <v>21591.8</v>
      </c>
      <c r="H13" s="33">
        <v>8467.1</v>
      </c>
      <c r="I13" s="33">
        <v>25828.3</v>
      </c>
      <c r="J13" s="33">
        <v>13900</v>
      </c>
      <c r="K13" s="33">
        <v>9843.2999999999993</v>
      </c>
      <c r="L13" s="33">
        <v>2085</v>
      </c>
      <c r="M13" s="33">
        <v>51236</v>
      </c>
      <c r="N13" s="33">
        <v>0</v>
      </c>
      <c r="O13" s="33">
        <v>51236</v>
      </c>
      <c r="P13" s="33">
        <v>4230.6000000000004</v>
      </c>
      <c r="Q13" s="33">
        <v>85.6</v>
      </c>
      <c r="R13" s="33">
        <v>664.2</v>
      </c>
      <c r="S13" s="33">
        <v>0</v>
      </c>
      <c r="T13" s="33">
        <v>81294.899999999994</v>
      </c>
      <c r="U13" s="33">
        <v>0</v>
      </c>
      <c r="V13" s="29">
        <f>'[3]Դ․ Համբարձումյանի ՋՕՀ ՄՄՄ'!C77</f>
        <v>3874.5</v>
      </c>
      <c r="W13" s="33">
        <v>2</v>
      </c>
      <c r="X13" s="29">
        <f>'[3]Դ․ Համբարձումյանի ՋՕՀ ՄՄՄ'!C14</f>
        <v>6300</v>
      </c>
      <c r="Y13" s="29">
        <f>'[3]Դ․ Համբարձումյանի ՋՕՀ ՄՄՄ'!C15</f>
        <v>0</v>
      </c>
      <c r="Z13" s="29">
        <f>'[3]Դ․ Համբարձումյանի ՋՕՀ ՄՄՄ'!C42</f>
        <v>2425.5</v>
      </c>
      <c r="AA13" s="29">
        <f>'[3]Դ․ Համբարձումյանի ՋՕՀ ՄՄՄ'!C43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 t="s">
        <v>55</v>
      </c>
      <c r="C14" s="28"/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29">
        <f>[3]Sheet5!C77</f>
        <v>0</v>
      </c>
      <c r="W14" s="33">
        <v>0</v>
      </c>
      <c r="X14" s="29">
        <f>[3]Sheet5!C14</f>
        <v>0</v>
      </c>
      <c r="Y14" s="29">
        <f>[3]Sheet5!C15</f>
        <v>0</v>
      </c>
      <c r="Z14" s="29">
        <f>[3]Sheet5!C42</f>
        <v>0</v>
      </c>
      <c r="AA14" s="29">
        <f>[3]Sheet5!C43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[3]Sheet6!C77</f>
        <v>0</v>
      </c>
      <c r="W15" s="33">
        <v>0</v>
      </c>
      <c r="X15" s="29">
        <f>[3]Sheet6!C14</f>
        <v>0</v>
      </c>
      <c r="Y15" s="29">
        <f>[3]Sheet6!C15</f>
        <v>0</v>
      </c>
      <c r="Z15" s="29">
        <f>[3]Sheet6!C42</f>
        <v>0</v>
      </c>
      <c r="AA15" s="29">
        <f>[3]Sheet6!C43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[3]Sheet7!C77</f>
        <v>0</v>
      </c>
      <c r="W16" s="33">
        <v>0</v>
      </c>
      <c r="X16" s="29">
        <f>[3]Sheet7!C14</f>
        <v>0</v>
      </c>
      <c r="Y16" s="29">
        <f>[3]Sheet7!C15</f>
        <v>0</v>
      </c>
      <c r="Z16" s="29">
        <f>[3]Sheet7!C42</f>
        <v>0</v>
      </c>
      <c r="AA16" s="29">
        <f>[3]Sheet7!C43</f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[3]Sheet8!C77</f>
        <v>0</v>
      </c>
      <c r="W17" s="33">
        <v>0</v>
      </c>
      <c r="X17" s="29">
        <f>[3]Sheet8!C14</f>
        <v>0</v>
      </c>
      <c r="Y17" s="29">
        <f>[3]Sheet8!C15</f>
        <v>0</v>
      </c>
      <c r="Z17" s="29">
        <f>[3]Sheet8!C42</f>
        <v>0</v>
      </c>
      <c r="AA17" s="29">
        <f>[3]Sheet8!C43</f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[3]Sheet9!C77</f>
        <v>0</v>
      </c>
      <c r="W18" s="33">
        <v>0</v>
      </c>
      <c r="X18" s="29">
        <f>[3]Sheet9!C14</f>
        <v>0</v>
      </c>
      <c r="Y18" s="29">
        <f>[3]Sheet9!C15</f>
        <v>0</v>
      </c>
      <c r="Z18" s="29">
        <f>[3]Sheet9!C42</f>
        <v>0</v>
      </c>
      <c r="AA18" s="29">
        <f>[3]Sheet9!C43</f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 t="s">
        <v>55</v>
      </c>
      <c r="C19" s="28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[3]Sheet10!C77</f>
        <v>0</v>
      </c>
      <c r="W19" s="33">
        <v>0</v>
      </c>
      <c r="X19" s="29">
        <f>[3]Sheet10!C14</f>
        <v>0</v>
      </c>
      <c r="Y19" s="29">
        <f>[3]Sheet10!C15</f>
        <v>0</v>
      </c>
      <c r="Z19" s="29">
        <f>[3]Sheet10!C42</f>
        <v>0</v>
      </c>
      <c r="AA19" s="29">
        <f>[3]Sheet10!C43</f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[3]Sheet11!C77</f>
        <v>0</v>
      </c>
      <c r="W20" s="33">
        <v>0</v>
      </c>
      <c r="X20" s="29">
        <f>[3]Sheet11!C14</f>
        <v>0</v>
      </c>
      <c r="Y20" s="29">
        <f>[3]Sheet11!C15</f>
        <v>0</v>
      </c>
      <c r="Z20" s="29">
        <f>[3]Sheet11!C42</f>
        <v>0</v>
      </c>
      <c r="AA20" s="29">
        <f>[3]Sheet11!C43</f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[3]Sheet12!C77</f>
        <v>0</v>
      </c>
      <c r="W21" s="33">
        <v>0</v>
      </c>
      <c r="X21" s="29">
        <f>[3]Sheet12!C14</f>
        <v>0</v>
      </c>
      <c r="Y21" s="29">
        <f>[3]Sheet12!C15</f>
        <v>0</v>
      </c>
      <c r="Z21" s="29">
        <f>[3]Sheet12!C42</f>
        <v>0</v>
      </c>
      <c r="AA21" s="29">
        <f>[3]Sheet12!C43</f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[3]Sheet13!C77</f>
        <v>0</v>
      </c>
      <c r="W22" s="33">
        <v>0</v>
      </c>
      <c r="X22" s="29">
        <f>[3]Sheet13!C14</f>
        <v>0</v>
      </c>
      <c r="Y22" s="29">
        <f>[3]Sheet13!C15</f>
        <v>0</v>
      </c>
      <c r="Z22" s="29">
        <f>[3]Sheet13!C42</f>
        <v>0</v>
      </c>
      <c r="AA22" s="29">
        <f>[3]Sheet13!C43</f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[3]Sheet14!C77</f>
        <v>0</v>
      </c>
      <c r="W23" s="33">
        <v>0</v>
      </c>
      <c r="X23" s="29">
        <f>[3]Sheet14!C14</f>
        <v>0</v>
      </c>
      <c r="Y23" s="29">
        <f>[3]Sheet14!C15</f>
        <v>0</v>
      </c>
      <c r="Z23" s="29">
        <f>[3]Sheet14!C42</f>
        <v>0</v>
      </c>
      <c r="AA23" s="29">
        <f>[3]Sheet14!C43</f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[3]Sheet15!C77</f>
        <v>0</v>
      </c>
      <c r="W24" s="33">
        <v>0</v>
      </c>
      <c r="X24" s="29">
        <f>[3]Sheet15!C14</f>
        <v>0</v>
      </c>
      <c r="Y24" s="29">
        <f>[3]Sheet15!C15</f>
        <v>0</v>
      </c>
      <c r="Z24" s="29">
        <f>[3]Sheet15!C42</f>
        <v>0</v>
      </c>
      <c r="AA24" s="29">
        <f>[3]Sheet15!C43</f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[3]Sheet16!C77</f>
        <v>0</v>
      </c>
      <c r="W25" s="33">
        <v>0</v>
      </c>
      <c r="X25" s="29">
        <f>[3]Sheet16!C14</f>
        <v>0</v>
      </c>
      <c r="Y25" s="29">
        <f>[3]Sheet16!C15</f>
        <v>0</v>
      </c>
      <c r="Z25" s="29">
        <f>[3]Sheet16!C42</f>
        <v>0</v>
      </c>
      <c r="AA25" s="29">
        <f>[3]Sheet16!C43</f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[3]Sheet17!C77</f>
        <v>0</v>
      </c>
      <c r="W26" s="33">
        <v>0</v>
      </c>
      <c r="X26" s="29">
        <f>[3]Sheet17!C14</f>
        <v>0</v>
      </c>
      <c r="Y26" s="29">
        <f>[3]Sheet17!C15</f>
        <v>0</v>
      </c>
      <c r="Z26" s="29">
        <f>[3]Sheet17!C42</f>
        <v>0</v>
      </c>
      <c r="AA26" s="29">
        <f>[3]Sheet17!C43</f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[3]Sheet18!C77</f>
        <v>0</v>
      </c>
      <c r="W27" s="33">
        <v>0</v>
      </c>
      <c r="X27" s="29">
        <f>[3]Sheet18!C14</f>
        <v>0</v>
      </c>
      <c r="Y27" s="29">
        <f>[3]Sheet18!C15</f>
        <v>0</v>
      </c>
      <c r="Z27" s="29">
        <f>[3]Sheet18!C42</f>
        <v>0</v>
      </c>
      <c r="AA27" s="29">
        <f>[3]Sheet18!C43</f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[3]Sheet19!C77</f>
        <v>0</v>
      </c>
      <c r="W28" s="33">
        <v>0</v>
      </c>
      <c r="X28" s="29">
        <f>[3]Sheet19!C14</f>
        <v>0</v>
      </c>
      <c r="Y28" s="29">
        <f>[3]Sheet19!C15</f>
        <v>0</v>
      </c>
      <c r="Z28" s="29">
        <f>[3]Sheet19!C42</f>
        <v>0</v>
      </c>
      <c r="AA28" s="29">
        <f>[3]Sheet19!C43</f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[3]Sheet20!C77</f>
        <v>0</v>
      </c>
      <c r="W29" s="33">
        <v>0</v>
      </c>
      <c r="X29" s="29">
        <f>[3]Sheet20!C14</f>
        <v>0</v>
      </c>
      <c r="Y29" s="29">
        <f>[3]Sheet20!C15</f>
        <v>0</v>
      </c>
      <c r="Z29" s="29">
        <f>[3]Sheet20!C42</f>
        <v>0</v>
      </c>
      <c r="AA29" s="29">
        <f>[3]Sheet20!C43</f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3"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29">
        <f>[3]Sheet21!C77</f>
        <v>0</v>
      </c>
      <c r="W30" s="33">
        <v>0</v>
      </c>
      <c r="X30" s="41">
        <f>[3]Sheet21!C14</f>
        <v>0</v>
      </c>
      <c r="Y30" s="41">
        <f>[3]Sheet21!C15</f>
        <v>0</v>
      </c>
      <c r="Z30" s="41">
        <f>[3]Sheet21!C42</f>
        <v>0</v>
      </c>
      <c r="AA30" s="41">
        <f>[3]Sheet21!C43</f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61">
        <f t="shared" ref="D31:AA31" si="0">SUM(D10:D30)</f>
        <v>91717.1</v>
      </c>
      <c r="E31" s="61">
        <f t="shared" si="0"/>
        <v>40481.1</v>
      </c>
      <c r="F31" s="61">
        <f t="shared" si="0"/>
        <v>142358.6</v>
      </c>
      <c r="G31" s="61">
        <f t="shared" si="0"/>
        <v>28141</v>
      </c>
      <c r="H31" s="61">
        <f t="shared" si="0"/>
        <v>94150.2</v>
      </c>
      <c r="I31" s="61">
        <f t="shared" si="0"/>
        <v>122857.8</v>
      </c>
      <c r="J31" s="61">
        <f t="shared" si="0"/>
        <v>64150</v>
      </c>
      <c r="K31" s="61">
        <f t="shared" si="0"/>
        <v>50265.3</v>
      </c>
      <c r="L31" s="61">
        <f t="shared" si="0"/>
        <v>8442.5</v>
      </c>
      <c r="M31" s="61">
        <f t="shared" si="0"/>
        <v>51855.5</v>
      </c>
      <c r="N31" s="61">
        <f t="shared" si="0"/>
        <v>0</v>
      </c>
      <c r="O31" s="61">
        <f t="shared" si="0"/>
        <v>51855.5</v>
      </c>
      <c r="P31" s="61">
        <f t="shared" si="0"/>
        <v>59362.400000000001</v>
      </c>
      <c r="Q31" s="61">
        <f t="shared" si="0"/>
        <v>10401.4</v>
      </c>
      <c r="R31" s="61">
        <f t="shared" si="0"/>
        <v>13092.400000000001</v>
      </c>
      <c r="S31" s="61">
        <f t="shared" si="0"/>
        <v>31430.9</v>
      </c>
      <c r="T31" s="61">
        <f t="shared" si="0"/>
        <v>234075.69999999998</v>
      </c>
      <c r="U31" s="46">
        <f t="shared" si="0"/>
        <v>353078.6</v>
      </c>
      <c r="V31" s="47">
        <f t="shared" si="0"/>
        <v>4601.8</v>
      </c>
      <c r="W31" s="61">
        <f t="shared" si="0"/>
        <v>450</v>
      </c>
      <c r="X31" s="47">
        <f t="shared" si="0"/>
        <v>370425.49999999988</v>
      </c>
      <c r="Y31" s="47">
        <f t="shared" si="0"/>
        <v>349519.79999999993</v>
      </c>
      <c r="Z31" s="47">
        <f t="shared" si="0"/>
        <v>365517.6</v>
      </c>
      <c r="AA31" s="48">
        <f t="shared" si="0"/>
        <v>363092.1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8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9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N7:N8"/>
    <mergeCell ref="O7:O8"/>
    <mergeCell ref="Q7:Q8"/>
    <mergeCell ref="T1:Y1"/>
    <mergeCell ref="A2:Y2"/>
    <mergeCell ref="A3:Y3"/>
    <mergeCell ref="A4:Y4"/>
    <mergeCell ref="A6:A7"/>
    <mergeCell ref="B6:B7"/>
    <mergeCell ref="F6:F8"/>
    <mergeCell ref="G6:H6"/>
    <mergeCell ref="I6:I8"/>
    <mergeCell ref="J6:L6"/>
    <mergeCell ref="M6:M8"/>
    <mergeCell ref="N6:O6"/>
    <mergeCell ref="P6:P8"/>
    <mergeCell ref="Q6:S6"/>
    <mergeCell ref="T6:T8"/>
    <mergeCell ref="U6:U8"/>
    <mergeCell ref="AA6:AA8"/>
    <mergeCell ref="C6:C8"/>
    <mergeCell ref="D6:D8"/>
    <mergeCell ref="E6:E8"/>
    <mergeCell ref="G7:G8"/>
    <mergeCell ref="H7:H8"/>
    <mergeCell ref="J7:J8"/>
    <mergeCell ref="V6:V8"/>
    <mergeCell ref="W6:W8"/>
    <mergeCell ref="X6:X8"/>
    <mergeCell ref="Y6:Y8"/>
    <mergeCell ref="Z6:Z8"/>
    <mergeCell ref="R7:R8"/>
    <mergeCell ref="S7:S8"/>
    <mergeCell ref="K7:K8"/>
    <mergeCell ref="L7:L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"/>
  <sheetViews>
    <sheetView topLeftCell="AA10" workbookViewId="0">
      <selection activeCell="AB10" sqref="AB10:AC12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123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201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83</v>
      </c>
      <c r="C10" s="28">
        <v>100</v>
      </c>
      <c r="D10" s="33">
        <v>300</v>
      </c>
      <c r="E10" s="33">
        <v>0</v>
      </c>
      <c r="F10" s="33">
        <v>179402</v>
      </c>
      <c r="G10" s="33">
        <v>55579</v>
      </c>
      <c r="H10" s="33">
        <v>120933</v>
      </c>
      <c r="I10" s="33">
        <v>133381</v>
      </c>
      <c r="J10" s="33">
        <v>92</v>
      </c>
      <c r="K10" s="33">
        <v>122470</v>
      </c>
      <c r="L10" s="33">
        <v>10819</v>
      </c>
      <c r="M10" s="33">
        <v>0</v>
      </c>
      <c r="N10" s="33">
        <v>0</v>
      </c>
      <c r="O10" s="33">
        <v>0</v>
      </c>
      <c r="P10" s="33">
        <v>46321</v>
      </c>
      <c r="Q10" s="33">
        <v>9046</v>
      </c>
      <c r="R10" s="33">
        <v>3873</v>
      </c>
      <c r="S10" s="33">
        <v>0</v>
      </c>
      <c r="T10" s="33">
        <v>179702</v>
      </c>
      <c r="U10" s="33">
        <v>31551</v>
      </c>
      <c r="V10" s="29">
        <f>'[4]Արմ-Աէրո'!C77</f>
        <v>-1763.6</v>
      </c>
      <c r="W10" s="33">
        <v>7</v>
      </c>
      <c r="X10" s="29">
        <f>'[4]Արմ-Աէրո'!C14</f>
        <v>32227.799999999996</v>
      </c>
      <c r="Y10" s="29">
        <f>'[4]Արմ-Աէրո'!C15</f>
        <v>31102.1</v>
      </c>
      <c r="Z10" s="29">
        <f>'[4]Արմ-Աէրո'!C42</f>
        <v>33991.4</v>
      </c>
      <c r="AA10" s="29">
        <f>'[4]Արմ-Աէրո'!C43</f>
        <v>28368.800000000003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82</v>
      </c>
      <c r="C11" s="28">
        <v>100</v>
      </c>
      <c r="D11" s="167">
        <v>626113</v>
      </c>
      <c r="E11" s="167">
        <v>626113</v>
      </c>
      <c r="F11" s="167">
        <v>70004</v>
      </c>
      <c r="G11" s="167">
        <v>18</v>
      </c>
      <c r="H11" s="167">
        <v>20313</v>
      </c>
      <c r="I11" s="167">
        <v>654818</v>
      </c>
      <c r="J11" s="167">
        <v>13000</v>
      </c>
      <c r="K11" s="167">
        <v>67648</v>
      </c>
      <c r="L11" s="167">
        <v>1950</v>
      </c>
      <c r="M11" s="167">
        <v>0</v>
      </c>
      <c r="N11" s="167">
        <v>0</v>
      </c>
      <c r="O11" s="167">
        <v>0</v>
      </c>
      <c r="P11" s="167">
        <v>41299</v>
      </c>
      <c r="Q11" s="167">
        <v>5745</v>
      </c>
      <c r="R11" s="167">
        <v>10891</v>
      </c>
      <c r="S11" s="167">
        <v>13422</v>
      </c>
      <c r="T11" s="167">
        <v>696117</v>
      </c>
      <c r="U11" s="167">
        <v>158701</v>
      </c>
      <c r="V11" s="29">
        <f>[4]ԶԻՆԱՌ!C77</f>
        <v>7941</v>
      </c>
      <c r="W11" s="173">
        <v>136</v>
      </c>
      <c r="X11" s="29">
        <f>[4]ԶԻՆԱՌ!C14</f>
        <v>158701</v>
      </c>
      <c r="Y11" s="29">
        <f>[4]ԶԻՆԱՌ!C15</f>
        <v>158701</v>
      </c>
      <c r="Z11" s="29">
        <f>[4]ԶԻՆԱՌ!C42</f>
        <v>150760</v>
      </c>
      <c r="AA11" s="29">
        <f>[4]ԶԻՆԱՌ!C43</f>
        <v>150760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/>
      <c r="C12" s="28">
        <v>100</v>
      </c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29">
        <v>0</v>
      </c>
      <c r="W12" s="34"/>
      <c r="X12" s="29">
        <v>0</v>
      </c>
      <c r="Y12" s="29">
        <v>0</v>
      </c>
      <c r="Z12" s="29">
        <v>0</v>
      </c>
      <c r="AA12" s="29">
        <v>0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51</v>
      </c>
      <c r="B13" s="32"/>
      <c r="C13" s="28">
        <v>100</v>
      </c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29">
        <v>0</v>
      </c>
      <c r="W13" s="34"/>
      <c r="X13" s="29">
        <v>0</v>
      </c>
      <c r="Y13" s="29">
        <v>0</v>
      </c>
      <c r="Z13" s="29">
        <v>0</v>
      </c>
      <c r="AA13" s="29"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52</v>
      </c>
      <c r="B14" s="32"/>
      <c r="C14" s="28">
        <v>100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  <c r="Q14" s="174"/>
      <c r="R14" s="174"/>
      <c r="S14" s="174"/>
      <c r="T14" s="174"/>
      <c r="U14" s="174"/>
      <c r="V14" s="29">
        <v>0</v>
      </c>
      <c r="W14" s="34"/>
      <c r="X14" s="29">
        <v>0</v>
      </c>
      <c r="Y14" s="29">
        <v>0</v>
      </c>
      <c r="Z14" s="29">
        <v>0</v>
      </c>
      <c r="AA14" s="29"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53</v>
      </c>
      <c r="B15" s="32"/>
      <c r="C15" s="28">
        <v>100</v>
      </c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29">
        <v>0</v>
      </c>
      <c r="W15" s="34"/>
      <c r="X15" s="29">
        <v>0</v>
      </c>
      <c r="Y15" s="29">
        <v>0</v>
      </c>
      <c r="Z15" s="29">
        <v>0</v>
      </c>
      <c r="AA15" s="29"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54</v>
      </c>
      <c r="B16" s="32"/>
      <c r="C16" s="28">
        <v>100</v>
      </c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29">
        <v>0</v>
      </c>
      <c r="W16" s="34"/>
      <c r="X16" s="29">
        <v>0</v>
      </c>
      <c r="Y16" s="29">
        <v>0</v>
      </c>
      <c r="Z16" s="29">
        <v>0</v>
      </c>
      <c r="AA16" s="29">
        <v>0</v>
      </c>
      <c r="AB16" s="30"/>
      <c r="AC16" s="31"/>
      <c r="AD16" s="31"/>
      <c r="AE16" s="31"/>
      <c r="AF16" s="31"/>
      <c r="AG16" s="4"/>
    </row>
    <row r="17" spans="1:33" s="26" customFormat="1" ht="57" customHeight="1" x14ac:dyDescent="0.4">
      <c r="A17" s="27" t="s">
        <v>56</v>
      </c>
      <c r="B17" s="32"/>
      <c r="C17" s="28">
        <v>100</v>
      </c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29">
        <f>[4]Sheet9!C77</f>
        <v>0</v>
      </c>
      <c r="W17" s="34"/>
      <c r="X17" s="29">
        <v>0</v>
      </c>
      <c r="Y17" s="29">
        <v>0</v>
      </c>
      <c r="Z17" s="29">
        <v>0</v>
      </c>
      <c r="AA17" s="29">
        <v>0</v>
      </c>
      <c r="AB17" s="30"/>
      <c r="AC17" s="31"/>
      <c r="AD17" s="31"/>
      <c r="AE17" s="31"/>
      <c r="AF17" s="31"/>
      <c r="AG17" s="4"/>
    </row>
    <row r="18" spans="1:33" ht="57" customHeight="1" x14ac:dyDescent="0.4">
      <c r="A18" s="27" t="s">
        <v>57</v>
      </c>
      <c r="B18" s="32"/>
      <c r="C18" s="28">
        <v>100</v>
      </c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29">
        <f>[4]Sheet10!C77</f>
        <v>0</v>
      </c>
      <c r="W18" s="34"/>
      <c r="X18" s="29">
        <v>0</v>
      </c>
      <c r="Y18" s="29">
        <v>0</v>
      </c>
      <c r="Z18" s="29">
        <v>0</v>
      </c>
      <c r="AA18" s="29">
        <v>0</v>
      </c>
      <c r="AB18" s="30"/>
      <c r="AC18" s="31"/>
      <c r="AD18" s="31"/>
      <c r="AE18" s="31"/>
      <c r="AF18" s="31"/>
    </row>
    <row r="19" spans="1:33" ht="57" customHeight="1" x14ac:dyDescent="0.4">
      <c r="A19" s="27" t="s">
        <v>58</v>
      </c>
      <c r="B19" s="32"/>
      <c r="C19" s="28">
        <v>100</v>
      </c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29">
        <f>[4]Sheet12!C77</f>
        <v>0</v>
      </c>
      <c r="W19" s="34"/>
      <c r="X19" s="29">
        <v>0</v>
      </c>
      <c r="Y19" s="29">
        <v>0</v>
      </c>
      <c r="Z19" s="29">
        <v>0</v>
      </c>
      <c r="AA19" s="29">
        <v>0</v>
      </c>
      <c r="AB19" s="30"/>
      <c r="AC19" s="31"/>
      <c r="AD19" s="31"/>
      <c r="AE19" s="31"/>
      <c r="AF19" s="31"/>
    </row>
    <row r="20" spans="1:33" ht="57" customHeight="1" x14ac:dyDescent="0.4">
      <c r="A20" s="35" t="s">
        <v>59</v>
      </c>
      <c r="B20" s="32"/>
      <c r="C20" s="34" t="s">
        <v>84</v>
      </c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29">
        <f>[4]Sheet11!C77</f>
        <v>0</v>
      </c>
      <c r="W20" s="34"/>
      <c r="X20" s="29">
        <v>0</v>
      </c>
      <c r="Y20" s="29">
        <v>0</v>
      </c>
      <c r="Z20" s="29">
        <v>0</v>
      </c>
      <c r="AA20" s="29">
        <v>0</v>
      </c>
      <c r="AB20" s="30"/>
      <c r="AC20" s="31"/>
      <c r="AD20" s="31"/>
      <c r="AE20" s="31"/>
      <c r="AF20" s="31"/>
    </row>
    <row r="21" spans="1:33" ht="57" customHeight="1" x14ac:dyDescent="0.4">
      <c r="A21" s="35" t="s">
        <v>60</v>
      </c>
      <c r="B21" s="32"/>
      <c r="C21" s="34" t="s">
        <v>84</v>
      </c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3"/>
      <c r="U21" s="15"/>
      <c r="V21" s="29">
        <f>'[4]Sheet '!C77</f>
        <v>0</v>
      </c>
      <c r="W21" s="34"/>
      <c r="X21" s="29">
        <v>0</v>
      </c>
      <c r="Y21" s="29">
        <v>0</v>
      </c>
      <c r="Z21" s="29">
        <v>0</v>
      </c>
      <c r="AA21" s="29">
        <v>0</v>
      </c>
      <c r="AB21" s="30"/>
      <c r="AC21" s="31"/>
      <c r="AD21" s="31"/>
      <c r="AE21" s="31"/>
      <c r="AF21" s="31"/>
    </row>
    <row r="22" spans="1:33" ht="57" customHeight="1" x14ac:dyDescent="0.4">
      <c r="A22" s="35" t="s">
        <v>61</v>
      </c>
      <c r="B22" s="32"/>
      <c r="C22" s="34" t="s">
        <v>84</v>
      </c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29">
        <f>[4]Sheet13!C77</f>
        <v>0</v>
      </c>
      <c r="W22" s="34"/>
      <c r="X22" s="29">
        <v>0</v>
      </c>
      <c r="Y22" s="29">
        <v>0</v>
      </c>
      <c r="Z22" s="29">
        <v>0</v>
      </c>
      <c r="AA22" s="29">
        <v>0</v>
      </c>
      <c r="AB22" s="30"/>
      <c r="AC22" s="31"/>
      <c r="AD22" s="31"/>
      <c r="AE22" s="31"/>
      <c r="AF22" s="31"/>
    </row>
    <row r="23" spans="1:33" ht="57" customHeight="1" x14ac:dyDescent="0.4">
      <c r="A23" s="35" t="s">
        <v>62</v>
      </c>
      <c r="B23" s="32" t="s">
        <v>55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3"/>
      <c r="V23" s="29">
        <f>[4]Sheet14!C77</f>
        <v>0</v>
      </c>
      <c r="W23" s="34"/>
      <c r="X23" s="29">
        <v>0</v>
      </c>
      <c r="Y23" s="29">
        <v>0</v>
      </c>
      <c r="Z23" s="29">
        <v>0</v>
      </c>
      <c r="AA23" s="29">
        <v>0</v>
      </c>
      <c r="AB23" s="30"/>
      <c r="AC23" s="31"/>
      <c r="AD23" s="31"/>
      <c r="AE23" s="31"/>
      <c r="AF23" s="31"/>
    </row>
    <row r="24" spans="1:33" ht="57" customHeight="1" x14ac:dyDescent="0.4">
      <c r="A24" s="35" t="s">
        <v>63</v>
      </c>
      <c r="B24" s="36" t="s">
        <v>55</v>
      </c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3"/>
      <c r="V24" s="29">
        <f>[4]Sheet15!C77</f>
        <v>0</v>
      </c>
      <c r="W24" s="34"/>
      <c r="X24" s="29">
        <v>0</v>
      </c>
      <c r="Y24" s="29">
        <v>0</v>
      </c>
      <c r="Z24" s="29">
        <v>0</v>
      </c>
      <c r="AA24" s="29">
        <v>0</v>
      </c>
      <c r="AB24" s="30"/>
      <c r="AC24" s="31"/>
      <c r="AD24" s="31"/>
      <c r="AE24" s="31"/>
      <c r="AF24" s="31"/>
    </row>
    <row r="25" spans="1:33" ht="57" customHeight="1" x14ac:dyDescent="0.4">
      <c r="A25" s="35" t="s">
        <v>64</v>
      </c>
      <c r="B25" s="36" t="s">
        <v>55</v>
      </c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3"/>
      <c r="V25" s="29">
        <f>[4]Sheet16!C77</f>
        <v>0</v>
      </c>
      <c r="W25" s="34"/>
      <c r="X25" s="29">
        <v>0</v>
      </c>
      <c r="Y25" s="29">
        <v>0</v>
      </c>
      <c r="Z25" s="29">
        <v>0</v>
      </c>
      <c r="AA25" s="29">
        <v>0</v>
      </c>
      <c r="AB25" s="30"/>
      <c r="AC25" s="31"/>
      <c r="AD25" s="31"/>
      <c r="AE25" s="31"/>
      <c r="AF25" s="31"/>
    </row>
    <row r="26" spans="1:33" ht="57" customHeight="1" x14ac:dyDescent="0.4">
      <c r="A26" s="35" t="s">
        <v>65</v>
      </c>
      <c r="B26" s="36" t="s">
        <v>55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3"/>
      <c r="V26" s="29">
        <f>[4]Sheet17!C77</f>
        <v>0</v>
      </c>
      <c r="W26" s="34"/>
      <c r="X26" s="29">
        <v>0</v>
      </c>
      <c r="Y26" s="29">
        <v>0</v>
      </c>
      <c r="Z26" s="29">
        <v>0</v>
      </c>
      <c r="AA26" s="29">
        <v>0</v>
      </c>
      <c r="AB26" s="30"/>
      <c r="AC26" s="31"/>
      <c r="AD26" s="31"/>
      <c r="AE26" s="31"/>
      <c r="AF26" s="31"/>
    </row>
    <row r="27" spans="1:33" ht="57" customHeight="1" x14ac:dyDescent="0.4">
      <c r="A27" s="35" t="s">
        <v>66</v>
      </c>
      <c r="B27" s="36" t="s">
        <v>55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3"/>
      <c r="V27" s="29">
        <f>[4]Sheet18!C77</f>
        <v>0</v>
      </c>
      <c r="W27" s="34"/>
      <c r="X27" s="29">
        <v>0</v>
      </c>
      <c r="Y27" s="29">
        <v>0</v>
      </c>
      <c r="Z27" s="29">
        <v>0</v>
      </c>
      <c r="AA27" s="29">
        <v>0</v>
      </c>
      <c r="AB27" s="30"/>
      <c r="AC27" s="31"/>
      <c r="AD27" s="31"/>
      <c r="AE27" s="31"/>
      <c r="AF27" s="31"/>
    </row>
    <row r="28" spans="1:33" ht="57" customHeight="1" x14ac:dyDescent="0.4">
      <c r="A28" s="35" t="s">
        <v>67</v>
      </c>
      <c r="B28" s="36" t="s">
        <v>55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3"/>
      <c r="V28" s="29">
        <f>[4]Sheet19!C77</f>
        <v>0</v>
      </c>
      <c r="W28" s="34"/>
      <c r="X28" s="29">
        <v>0</v>
      </c>
      <c r="Y28" s="29">
        <v>0</v>
      </c>
      <c r="Z28" s="29">
        <v>0</v>
      </c>
      <c r="AA28" s="29">
        <v>0</v>
      </c>
      <c r="AB28" s="30"/>
      <c r="AC28" s="31"/>
      <c r="AD28" s="31"/>
      <c r="AE28" s="31"/>
      <c r="AF28" s="31"/>
    </row>
    <row r="29" spans="1:33" ht="57" customHeight="1" x14ac:dyDescent="0.4">
      <c r="A29" s="35" t="s">
        <v>68</v>
      </c>
      <c r="B29" s="36" t="s">
        <v>55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3"/>
      <c r="V29" s="29">
        <f>[4]Sheet20!C77</f>
        <v>0</v>
      </c>
      <c r="W29" s="34"/>
      <c r="X29" s="29">
        <v>0</v>
      </c>
      <c r="Y29" s="29">
        <v>0</v>
      </c>
      <c r="Z29" s="29">
        <v>0</v>
      </c>
      <c r="AA29" s="29">
        <v>0</v>
      </c>
      <c r="AB29" s="30"/>
      <c r="AC29" s="31"/>
      <c r="AD29" s="31"/>
      <c r="AE29" s="31"/>
      <c r="AF29" s="31"/>
    </row>
    <row r="30" spans="1:33" ht="57" customHeight="1" thickBot="1" x14ac:dyDescent="0.45">
      <c r="A30" s="37" t="s">
        <v>69</v>
      </c>
      <c r="B30" s="38" t="s">
        <v>55</v>
      </c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40"/>
      <c r="V30" s="29">
        <f>[4]Sheet21!C77</f>
        <v>0</v>
      </c>
      <c r="W30" s="39"/>
      <c r="X30" s="29">
        <v>0</v>
      </c>
      <c r="Y30" s="29">
        <v>0</v>
      </c>
      <c r="Z30" s="29">
        <v>0</v>
      </c>
      <c r="AA30" s="29">
        <v>0</v>
      </c>
      <c r="AB30" s="30"/>
      <c r="AC30" s="31"/>
      <c r="AD30" s="31"/>
      <c r="AE30" s="31"/>
      <c r="AF30" s="31"/>
    </row>
    <row r="31" spans="1:33" s="49" customFormat="1" ht="18" customHeight="1" thickBot="1" x14ac:dyDescent="0.45">
      <c r="A31" s="42"/>
      <c r="B31" s="43" t="s">
        <v>70</v>
      </c>
      <c r="C31" s="44"/>
      <c r="D31" s="45">
        <f t="shared" ref="D31:AA31" si="0">SUM(D10:D30)</f>
        <v>626413</v>
      </c>
      <c r="E31" s="45">
        <f t="shared" si="0"/>
        <v>626113</v>
      </c>
      <c r="F31" s="45">
        <f t="shared" si="0"/>
        <v>249406</v>
      </c>
      <c r="G31" s="45">
        <f t="shared" si="0"/>
        <v>55597</v>
      </c>
      <c r="H31" s="45">
        <f t="shared" si="0"/>
        <v>141246</v>
      </c>
      <c r="I31" s="45">
        <f t="shared" si="0"/>
        <v>788199</v>
      </c>
      <c r="J31" s="45">
        <f t="shared" si="0"/>
        <v>13092</v>
      </c>
      <c r="K31" s="45">
        <f t="shared" si="0"/>
        <v>190118</v>
      </c>
      <c r="L31" s="45">
        <f t="shared" si="0"/>
        <v>12769</v>
      </c>
      <c r="M31" s="45">
        <f t="shared" si="0"/>
        <v>0</v>
      </c>
      <c r="N31" s="45">
        <f t="shared" si="0"/>
        <v>0</v>
      </c>
      <c r="O31" s="45">
        <f t="shared" si="0"/>
        <v>0</v>
      </c>
      <c r="P31" s="45">
        <f t="shared" si="0"/>
        <v>87620</v>
      </c>
      <c r="Q31" s="45">
        <f t="shared" si="0"/>
        <v>14791</v>
      </c>
      <c r="R31" s="45">
        <f t="shared" si="0"/>
        <v>14764</v>
      </c>
      <c r="S31" s="45">
        <f t="shared" si="0"/>
        <v>13422</v>
      </c>
      <c r="T31" s="45">
        <f t="shared" si="0"/>
        <v>875819</v>
      </c>
      <c r="U31" s="46">
        <f t="shared" si="0"/>
        <v>190252</v>
      </c>
      <c r="V31" s="47">
        <f t="shared" si="0"/>
        <v>6177.4</v>
      </c>
      <c r="W31" s="45">
        <f t="shared" si="0"/>
        <v>143</v>
      </c>
      <c r="X31" s="47">
        <f t="shared" si="0"/>
        <v>190928.8</v>
      </c>
      <c r="Y31" s="47">
        <f t="shared" si="0"/>
        <v>189803.1</v>
      </c>
      <c r="Z31" s="47">
        <f t="shared" si="0"/>
        <v>184751.4</v>
      </c>
      <c r="AA31" s="48">
        <f t="shared" si="0"/>
        <v>179128.8</v>
      </c>
    </row>
    <row r="32" spans="1:33" s="52" customFormat="1" ht="13.2" x14ac:dyDescent="0.3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1"/>
      <c r="V32" s="50"/>
      <c r="W32" s="50"/>
      <c r="X32" s="50"/>
      <c r="Y32" s="50"/>
      <c r="Z32" s="50"/>
      <c r="AA32" s="50"/>
      <c r="AB32" s="49"/>
      <c r="AC32" s="49"/>
      <c r="AD32" s="49"/>
      <c r="AE32" s="49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52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49" customFormat="1" ht="20.399999999999999" x14ac:dyDescent="0.45"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53"/>
      <c r="W35" s="53"/>
      <c r="X35" s="53"/>
      <c r="Y35" s="53"/>
      <c r="Z35" s="53"/>
      <c r="AA35" s="53"/>
    </row>
    <row r="36" spans="2:27" s="52" customFormat="1" ht="20.399999999999999" x14ac:dyDescent="0.45">
      <c r="B36" s="55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4"/>
      <c r="V36" s="79"/>
      <c r="W36" s="53"/>
      <c r="X36" s="53"/>
      <c r="Y36" s="53"/>
      <c r="Z36" s="53"/>
      <c r="AA36" s="53"/>
    </row>
    <row r="37" spans="2:27" x14ac:dyDescent="0.4">
      <c r="V37" s="31"/>
    </row>
    <row r="38" spans="2:27" x14ac:dyDescent="0.4">
      <c r="V38" s="80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7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59"/>
      <c r="W52" s="57"/>
      <c r="X52" s="57"/>
    </row>
    <row r="53" spans="20:24" x14ac:dyDescent="0.4">
      <c r="T53" s="57"/>
      <c r="U53" s="58"/>
      <c r="V53" s="60"/>
      <c r="W53" s="57"/>
      <c r="X53" s="57"/>
    </row>
    <row r="54" spans="20:24" x14ac:dyDescent="0.4">
      <c r="T54" s="57"/>
      <c r="U54" s="58"/>
      <c r="V54" s="57"/>
      <c r="W54" s="57"/>
      <c r="X54" s="57"/>
    </row>
  </sheetData>
  <mergeCells count="35">
    <mergeCell ref="T1:Y1"/>
    <mergeCell ref="A2:Y2"/>
    <mergeCell ref="A3:Y3"/>
    <mergeCell ref="A4:Y4"/>
    <mergeCell ref="A6:A7"/>
    <mergeCell ref="B6:B7"/>
    <mergeCell ref="C6:C8"/>
    <mergeCell ref="D6:D8"/>
    <mergeCell ref="E6:E8"/>
    <mergeCell ref="G6:H6"/>
    <mergeCell ref="I6:I8"/>
    <mergeCell ref="J6:L6"/>
    <mergeCell ref="N6:O6"/>
    <mergeCell ref="Q6:S6"/>
    <mergeCell ref="T6:T8"/>
    <mergeCell ref="G7:G8"/>
    <mergeCell ref="AA6:AA8"/>
    <mergeCell ref="V6:V8"/>
    <mergeCell ref="U6:U8"/>
    <mergeCell ref="Z6:Z8"/>
    <mergeCell ref="W6:W8"/>
    <mergeCell ref="X6:X8"/>
    <mergeCell ref="F6:F8"/>
    <mergeCell ref="H7:H8"/>
    <mergeCell ref="J7:J8"/>
    <mergeCell ref="Y6:Y8"/>
    <mergeCell ref="M6:M8"/>
    <mergeCell ref="R7:R8"/>
    <mergeCell ref="S7:S8"/>
    <mergeCell ref="K7:K8"/>
    <mergeCell ref="L7:L8"/>
    <mergeCell ref="N7:N8"/>
    <mergeCell ref="O7:O8"/>
    <mergeCell ref="Q7:Q8"/>
    <mergeCell ref="P6:P8"/>
  </mergeCells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"/>
  <sheetViews>
    <sheetView topLeftCell="A9" workbookViewId="0">
      <selection activeCell="D10" sqref="D10:AB25"/>
    </sheetView>
  </sheetViews>
  <sheetFormatPr defaultColWidth="10" defaultRowHeight="17.399999999999999" x14ac:dyDescent="0.4"/>
  <cols>
    <col min="1" max="1" width="5.6640625" style="4" customWidth="1"/>
    <col min="2" max="2" width="23.109375" style="4" customWidth="1"/>
    <col min="3" max="20" width="10" style="4"/>
    <col min="21" max="21" width="10" style="56"/>
    <col min="22" max="16384" width="10" style="4"/>
  </cols>
  <sheetData>
    <row r="1" spans="1:33" x14ac:dyDescent="0.4">
      <c r="A1" s="108"/>
      <c r="B1" s="108"/>
      <c r="C1" s="108"/>
      <c r="D1" s="108"/>
      <c r="E1" s="108"/>
      <c r="F1" s="108"/>
      <c r="G1" s="108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243"/>
      <c r="U1" s="243"/>
      <c r="V1" s="243"/>
      <c r="W1" s="243"/>
      <c r="X1" s="243"/>
      <c r="Y1" s="243"/>
      <c r="Z1" s="112"/>
      <c r="AA1" s="112"/>
      <c r="AB1" s="108"/>
      <c r="AC1" s="108"/>
      <c r="AD1" s="108"/>
      <c r="AE1" s="108"/>
      <c r="AF1" s="108"/>
      <c r="AG1" s="108"/>
    </row>
    <row r="2" spans="1:33" ht="22.8" x14ac:dyDescent="0.4">
      <c r="A2" s="244" t="s">
        <v>15</v>
      </c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123"/>
      <c r="AA2" s="123"/>
      <c r="AB2" s="110"/>
      <c r="AC2" s="110"/>
      <c r="AD2" s="110"/>
      <c r="AE2" s="110"/>
      <c r="AF2" s="110"/>
      <c r="AG2" s="110"/>
    </row>
    <row r="3" spans="1:33" ht="18" x14ac:dyDescent="0.4">
      <c r="A3" s="245" t="s">
        <v>16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124"/>
      <c r="AA3" s="124"/>
      <c r="AB3" s="110"/>
      <c r="AC3" s="110"/>
      <c r="AD3" s="110"/>
      <c r="AE3" s="110"/>
      <c r="AF3" s="110"/>
      <c r="AG3" s="110"/>
    </row>
    <row r="4" spans="1:33" ht="20.399999999999999" x14ac:dyDescent="0.45">
      <c r="A4" s="246" t="s">
        <v>180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142"/>
      <c r="AA4" s="143" t="s">
        <v>157</v>
      </c>
      <c r="AB4" s="144"/>
      <c r="AC4" s="145"/>
      <c r="AD4" s="145"/>
      <c r="AE4" s="145"/>
      <c r="AF4" s="145"/>
      <c r="AG4" s="145"/>
    </row>
    <row r="5" spans="1:33" ht="18" thickBot="1" x14ac:dyDescent="0.45">
      <c r="A5" s="146"/>
      <c r="B5" s="147" t="s">
        <v>18</v>
      </c>
      <c r="C5" s="148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1"/>
      <c r="V5" s="146"/>
      <c r="W5" s="146"/>
      <c r="X5" s="146"/>
      <c r="Y5" s="146"/>
      <c r="Z5" s="146"/>
      <c r="AA5" s="149" t="s">
        <v>19</v>
      </c>
      <c r="AB5" s="150"/>
      <c r="AC5" s="146"/>
      <c r="AD5" s="146"/>
      <c r="AE5" s="146"/>
      <c r="AF5" s="146"/>
      <c r="AG5" s="146"/>
    </row>
    <row r="6" spans="1:33" ht="18" customHeight="1" thickTop="1" x14ac:dyDescent="0.4">
      <c r="A6" s="262" t="s">
        <v>20</v>
      </c>
      <c r="B6" s="259" t="s">
        <v>21</v>
      </c>
      <c r="C6" s="251" t="s">
        <v>22</v>
      </c>
      <c r="D6" s="237" t="s">
        <v>23</v>
      </c>
      <c r="E6" s="240" t="s">
        <v>24</v>
      </c>
      <c r="F6" s="237" t="s">
        <v>25</v>
      </c>
      <c r="G6" s="254" t="s">
        <v>26</v>
      </c>
      <c r="H6" s="255"/>
      <c r="I6" s="237" t="s">
        <v>27</v>
      </c>
      <c r="J6" s="254" t="s">
        <v>26</v>
      </c>
      <c r="K6" s="256"/>
      <c r="L6" s="255"/>
      <c r="M6" s="248" t="s">
        <v>28</v>
      </c>
      <c r="N6" s="254" t="s">
        <v>26</v>
      </c>
      <c r="O6" s="255"/>
      <c r="P6" s="237" t="s">
        <v>29</v>
      </c>
      <c r="Q6" s="270" t="s">
        <v>26</v>
      </c>
      <c r="R6" s="271"/>
      <c r="S6" s="272"/>
      <c r="T6" s="267" t="s">
        <v>30</v>
      </c>
      <c r="U6" s="237" t="s">
        <v>31</v>
      </c>
      <c r="V6" s="240" t="s">
        <v>32</v>
      </c>
      <c r="W6" s="237" t="s">
        <v>47</v>
      </c>
      <c r="X6" s="240" t="s">
        <v>33</v>
      </c>
      <c r="Y6" s="237" t="s">
        <v>34</v>
      </c>
      <c r="Z6" s="240" t="s">
        <v>35</v>
      </c>
      <c r="AA6" s="237" t="s">
        <v>36</v>
      </c>
      <c r="AB6" s="108"/>
      <c r="AC6" s="108"/>
      <c r="AD6" s="108"/>
      <c r="AE6" s="108"/>
      <c r="AF6" s="108"/>
      <c r="AG6" s="108"/>
    </row>
    <row r="7" spans="1:33" x14ac:dyDescent="0.4">
      <c r="A7" s="263"/>
      <c r="B7" s="260"/>
      <c r="C7" s="252"/>
      <c r="D7" s="238"/>
      <c r="E7" s="241"/>
      <c r="F7" s="238"/>
      <c r="G7" s="265" t="s">
        <v>37</v>
      </c>
      <c r="H7" s="247" t="s">
        <v>38</v>
      </c>
      <c r="I7" s="257"/>
      <c r="J7" s="265" t="s">
        <v>39</v>
      </c>
      <c r="K7" s="265" t="s">
        <v>40</v>
      </c>
      <c r="L7" s="247" t="s">
        <v>41</v>
      </c>
      <c r="M7" s="249"/>
      <c r="N7" s="273" t="s">
        <v>42</v>
      </c>
      <c r="O7" s="273" t="s">
        <v>43</v>
      </c>
      <c r="P7" s="238"/>
      <c r="Q7" s="265" t="s">
        <v>44</v>
      </c>
      <c r="R7" s="265" t="s">
        <v>45</v>
      </c>
      <c r="S7" s="247" t="s">
        <v>46</v>
      </c>
      <c r="T7" s="268"/>
      <c r="U7" s="238"/>
      <c r="V7" s="241"/>
      <c r="W7" s="238"/>
      <c r="X7" s="241"/>
      <c r="Y7" s="257"/>
      <c r="Z7" s="241"/>
      <c r="AA7" s="238"/>
      <c r="AB7" s="108"/>
      <c r="AC7" s="108"/>
      <c r="AD7" s="108"/>
      <c r="AE7" s="108"/>
      <c r="AF7" s="108"/>
      <c r="AG7" s="108"/>
    </row>
    <row r="8" spans="1:33" ht="186.6" customHeight="1" thickBot="1" x14ac:dyDescent="0.45">
      <c r="A8" s="264"/>
      <c r="B8" s="261"/>
      <c r="C8" s="253"/>
      <c r="D8" s="239"/>
      <c r="E8" s="242"/>
      <c r="F8" s="239"/>
      <c r="G8" s="266"/>
      <c r="H8" s="242"/>
      <c r="I8" s="258"/>
      <c r="J8" s="266"/>
      <c r="K8" s="266"/>
      <c r="L8" s="242"/>
      <c r="M8" s="250"/>
      <c r="N8" s="274"/>
      <c r="O8" s="274"/>
      <c r="P8" s="239"/>
      <c r="Q8" s="266"/>
      <c r="R8" s="266"/>
      <c r="S8" s="242"/>
      <c r="T8" s="269"/>
      <c r="U8" s="239"/>
      <c r="V8" s="242"/>
      <c r="W8" s="239"/>
      <c r="X8" s="242"/>
      <c r="Y8" s="258"/>
      <c r="Z8" s="242"/>
      <c r="AA8" s="239"/>
      <c r="AB8" s="108"/>
      <c r="AC8" s="108"/>
      <c r="AD8" s="108"/>
      <c r="AE8" s="108"/>
      <c r="AF8" s="108"/>
      <c r="AG8" s="108"/>
    </row>
    <row r="9" spans="1:33" ht="18" thickTop="1" x14ac:dyDescent="0.4">
      <c r="A9" s="113">
        <v>1</v>
      </c>
      <c r="B9" s="125">
        <v>2</v>
      </c>
      <c r="C9" s="126">
        <v>3</v>
      </c>
      <c r="D9" s="127">
        <v>4</v>
      </c>
      <c r="E9" s="128">
        <v>5</v>
      </c>
      <c r="F9" s="127">
        <v>6</v>
      </c>
      <c r="G9" s="128">
        <v>7</v>
      </c>
      <c r="H9" s="128">
        <v>8</v>
      </c>
      <c r="I9" s="127">
        <v>9</v>
      </c>
      <c r="J9" s="128">
        <v>10</v>
      </c>
      <c r="K9" s="128">
        <v>11</v>
      </c>
      <c r="L9" s="128">
        <v>12</v>
      </c>
      <c r="M9" s="127">
        <v>13</v>
      </c>
      <c r="N9" s="127">
        <v>14</v>
      </c>
      <c r="O9" s="127">
        <v>15</v>
      </c>
      <c r="P9" s="127">
        <v>16</v>
      </c>
      <c r="Q9" s="128">
        <v>17</v>
      </c>
      <c r="R9" s="128">
        <v>18</v>
      </c>
      <c r="S9" s="129">
        <v>19</v>
      </c>
      <c r="T9" s="125">
        <v>20</v>
      </c>
      <c r="U9" s="127">
        <v>21</v>
      </c>
      <c r="V9" s="125">
        <v>22</v>
      </c>
      <c r="W9" s="127">
        <v>23</v>
      </c>
      <c r="X9" s="125">
        <v>24</v>
      </c>
      <c r="Y9" s="127">
        <v>25</v>
      </c>
      <c r="Z9" s="125">
        <v>26</v>
      </c>
      <c r="AA9" s="127">
        <v>27</v>
      </c>
      <c r="AB9" s="130"/>
      <c r="AC9" s="130"/>
      <c r="AD9" s="130"/>
      <c r="AE9" s="130"/>
      <c r="AF9" s="130"/>
      <c r="AG9" s="130"/>
    </row>
    <row r="10" spans="1:33" ht="39.6" x14ac:dyDescent="0.4">
      <c r="A10" s="151" t="s">
        <v>48</v>
      </c>
      <c r="B10" s="122" t="s">
        <v>184</v>
      </c>
      <c r="C10" s="153">
        <v>100</v>
      </c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31"/>
      <c r="W10" s="154"/>
      <c r="X10" s="131"/>
      <c r="Y10" s="131"/>
      <c r="Z10" s="131"/>
      <c r="AA10" s="131"/>
      <c r="AB10" s="132"/>
      <c r="AC10" s="133"/>
      <c r="AD10" s="133"/>
      <c r="AE10" s="133"/>
      <c r="AF10" s="133"/>
      <c r="AG10" s="109"/>
    </row>
    <row r="11" spans="1:33" ht="52.8" x14ac:dyDescent="0.4">
      <c r="A11" s="151" t="s">
        <v>49</v>
      </c>
      <c r="B11" s="152" t="s">
        <v>185</v>
      </c>
      <c r="C11" s="153">
        <v>100</v>
      </c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31"/>
      <c r="W11" s="154"/>
      <c r="X11" s="131"/>
      <c r="Y11" s="131"/>
      <c r="Z11" s="131"/>
      <c r="AA11" s="131"/>
      <c r="AB11" s="132"/>
      <c r="AC11" s="133"/>
      <c r="AD11" s="133"/>
      <c r="AE11" s="133"/>
      <c r="AF11" s="133"/>
      <c r="AG11" s="109"/>
    </row>
    <row r="12" spans="1:33" ht="66" x14ac:dyDescent="0.4">
      <c r="A12" s="151" t="s">
        <v>50</v>
      </c>
      <c r="B12" s="157" t="s">
        <v>186</v>
      </c>
      <c r="C12" s="153">
        <v>100</v>
      </c>
      <c r="D12" s="154"/>
      <c r="E12" s="154"/>
      <c r="F12" s="154"/>
      <c r="G12" s="154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31"/>
      <c r="W12" s="154"/>
      <c r="X12" s="131"/>
      <c r="Y12" s="131"/>
      <c r="Z12" s="131"/>
      <c r="AA12" s="131"/>
      <c r="AB12" s="132"/>
      <c r="AC12" s="133"/>
      <c r="AD12" s="133"/>
      <c r="AE12" s="133"/>
      <c r="AF12" s="133"/>
      <c r="AG12" s="109"/>
    </row>
    <row r="13" spans="1:33" ht="26.4" x14ac:dyDescent="0.4">
      <c r="A13" s="151" t="s">
        <v>51</v>
      </c>
      <c r="B13" s="122" t="s">
        <v>187</v>
      </c>
      <c r="C13" s="153">
        <v>100</v>
      </c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31"/>
      <c r="W13" s="154"/>
      <c r="X13" s="131"/>
      <c r="Y13" s="131"/>
      <c r="Z13" s="131"/>
      <c r="AA13" s="131"/>
      <c r="AB13" s="132"/>
      <c r="AC13" s="133"/>
      <c r="AD13" s="133"/>
      <c r="AE13" s="133"/>
      <c r="AF13" s="133"/>
      <c r="AG13" s="109"/>
    </row>
    <row r="14" spans="1:33" ht="26.4" x14ac:dyDescent="0.4">
      <c r="A14" s="151" t="s">
        <v>52</v>
      </c>
      <c r="B14" s="152" t="s">
        <v>188</v>
      </c>
      <c r="C14" s="153">
        <v>100</v>
      </c>
      <c r="D14" s="154"/>
      <c r="E14" s="154"/>
      <c r="F14" s="154"/>
      <c r="G14" s="154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31"/>
      <c r="W14" s="154"/>
      <c r="X14" s="131"/>
      <c r="Y14" s="131"/>
      <c r="Z14" s="131"/>
      <c r="AA14" s="131"/>
      <c r="AB14" s="132"/>
      <c r="AC14" s="133"/>
      <c r="AD14" s="133"/>
      <c r="AE14" s="133"/>
      <c r="AF14" s="133"/>
      <c r="AG14" s="109"/>
    </row>
    <row r="15" spans="1:33" ht="39.6" x14ac:dyDescent="0.4">
      <c r="A15" s="151" t="s">
        <v>53</v>
      </c>
      <c r="B15" s="152" t="s">
        <v>189</v>
      </c>
      <c r="C15" s="153">
        <v>100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31"/>
      <c r="W15" s="154"/>
      <c r="X15" s="131"/>
      <c r="Y15" s="131"/>
      <c r="Z15" s="131"/>
      <c r="AA15" s="131"/>
      <c r="AB15" s="132"/>
      <c r="AC15" s="133"/>
      <c r="AD15" s="133"/>
      <c r="AE15" s="133"/>
      <c r="AF15" s="133"/>
      <c r="AG15" s="109"/>
    </row>
    <row r="16" spans="1:33" x14ac:dyDescent="0.4">
      <c r="A16" s="151" t="s">
        <v>54</v>
      </c>
      <c r="B16" s="152" t="s">
        <v>55</v>
      </c>
      <c r="C16" s="153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31"/>
      <c r="W16" s="154"/>
      <c r="X16" s="131"/>
      <c r="Y16" s="131"/>
      <c r="Z16" s="131"/>
      <c r="AA16" s="131"/>
      <c r="AB16" s="132"/>
      <c r="AC16" s="133"/>
      <c r="AD16" s="133"/>
      <c r="AE16" s="133"/>
      <c r="AF16" s="133"/>
      <c r="AG16" s="109"/>
    </row>
    <row r="17" spans="1:33" x14ac:dyDescent="0.4">
      <c r="A17" s="151" t="s">
        <v>56</v>
      </c>
      <c r="B17" s="152" t="s">
        <v>55</v>
      </c>
      <c r="C17" s="153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31"/>
      <c r="W17" s="154"/>
      <c r="X17" s="131"/>
      <c r="Y17" s="131"/>
      <c r="Z17" s="131"/>
      <c r="AA17" s="131"/>
      <c r="AB17" s="132"/>
      <c r="AC17" s="133"/>
      <c r="AD17" s="133"/>
      <c r="AE17" s="133"/>
      <c r="AF17" s="133"/>
      <c r="AG17" s="109"/>
    </row>
    <row r="18" spans="1:33" x14ac:dyDescent="0.4">
      <c r="A18" s="151" t="s">
        <v>57</v>
      </c>
      <c r="B18" s="152" t="s">
        <v>55</v>
      </c>
      <c r="C18" s="153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31"/>
      <c r="W18" s="154"/>
      <c r="X18" s="131"/>
      <c r="Y18" s="131"/>
      <c r="Z18" s="131"/>
      <c r="AA18" s="131"/>
      <c r="AB18" s="132"/>
      <c r="AC18" s="133"/>
      <c r="AD18" s="133"/>
      <c r="AE18" s="133"/>
      <c r="AF18" s="133"/>
      <c r="AG18" s="108"/>
    </row>
    <row r="19" spans="1:33" x14ac:dyDescent="0.4">
      <c r="A19" s="151" t="s">
        <v>58</v>
      </c>
      <c r="B19" s="152" t="s">
        <v>55</v>
      </c>
      <c r="C19" s="153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31"/>
      <c r="W19" s="154"/>
      <c r="X19" s="131"/>
      <c r="Y19" s="131"/>
      <c r="Z19" s="131"/>
      <c r="AA19" s="131"/>
      <c r="AB19" s="132"/>
      <c r="AC19" s="133"/>
      <c r="AD19" s="133"/>
      <c r="AE19" s="133"/>
      <c r="AF19" s="133"/>
      <c r="AG19" s="108"/>
    </row>
    <row r="20" spans="1:33" x14ac:dyDescent="0.4">
      <c r="A20" s="155" t="s">
        <v>59</v>
      </c>
      <c r="B20" s="152" t="s">
        <v>55</v>
      </c>
      <c r="C20" s="156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31"/>
      <c r="W20" s="154"/>
      <c r="X20" s="131"/>
      <c r="Y20" s="131"/>
      <c r="Z20" s="131"/>
      <c r="AA20" s="131"/>
      <c r="AB20" s="132"/>
      <c r="AC20" s="133"/>
      <c r="AD20" s="133"/>
      <c r="AE20" s="133"/>
      <c r="AF20" s="133"/>
      <c r="AG20" s="108"/>
    </row>
    <row r="21" spans="1:33" x14ac:dyDescent="0.4">
      <c r="A21" s="155" t="s">
        <v>60</v>
      </c>
      <c r="B21" s="152" t="s">
        <v>55</v>
      </c>
      <c r="C21" s="156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31"/>
      <c r="W21" s="154"/>
      <c r="X21" s="131"/>
      <c r="Y21" s="131"/>
      <c r="Z21" s="131"/>
      <c r="AA21" s="131"/>
      <c r="AB21" s="132"/>
      <c r="AC21" s="133"/>
      <c r="AD21" s="133"/>
      <c r="AE21" s="133"/>
      <c r="AF21" s="133"/>
      <c r="AG21" s="108"/>
    </row>
    <row r="22" spans="1:33" x14ac:dyDescent="0.4">
      <c r="A22" s="155" t="s">
        <v>61</v>
      </c>
      <c r="B22" s="152" t="s">
        <v>55</v>
      </c>
      <c r="C22" s="156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31"/>
      <c r="W22" s="154"/>
      <c r="X22" s="131"/>
      <c r="Y22" s="131"/>
      <c r="Z22" s="131"/>
      <c r="AA22" s="131"/>
      <c r="AB22" s="132"/>
      <c r="AC22" s="133"/>
      <c r="AD22" s="133"/>
      <c r="AE22" s="133"/>
      <c r="AF22" s="133"/>
      <c r="AG22" s="108"/>
    </row>
    <row r="23" spans="1:33" x14ac:dyDescent="0.4">
      <c r="A23" s="155" t="s">
        <v>62</v>
      </c>
      <c r="B23" s="152" t="s">
        <v>55</v>
      </c>
      <c r="C23" s="156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31"/>
      <c r="W23" s="154"/>
      <c r="X23" s="131"/>
      <c r="Y23" s="131"/>
      <c r="Z23" s="131"/>
      <c r="AA23" s="131"/>
      <c r="AB23" s="132"/>
      <c r="AC23" s="133"/>
      <c r="AD23" s="133"/>
      <c r="AE23" s="133"/>
      <c r="AF23" s="133"/>
      <c r="AG23" s="108"/>
    </row>
    <row r="24" spans="1:33" x14ac:dyDescent="0.4">
      <c r="A24" s="155" t="s">
        <v>63</v>
      </c>
      <c r="B24" s="157" t="s">
        <v>55</v>
      </c>
      <c r="C24" s="156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31"/>
      <c r="W24" s="154"/>
      <c r="X24" s="131"/>
      <c r="Y24" s="131"/>
      <c r="Z24" s="131"/>
      <c r="AA24" s="131"/>
      <c r="AB24" s="132"/>
      <c r="AC24" s="133"/>
      <c r="AD24" s="133"/>
      <c r="AE24" s="133"/>
      <c r="AF24" s="133"/>
      <c r="AG24" s="108"/>
    </row>
    <row r="25" spans="1:33" x14ac:dyDescent="0.4">
      <c r="A25" s="155" t="s">
        <v>64</v>
      </c>
      <c r="B25" s="157" t="s">
        <v>55</v>
      </c>
      <c r="C25" s="156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31"/>
      <c r="W25" s="154"/>
      <c r="X25" s="131"/>
      <c r="Y25" s="131"/>
      <c r="Z25" s="131"/>
      <c r="AA25" s="131"/>
      <c r="AB25" s="132"/>
      <c r="AC25" s="133"/>
      <c r="AD25" s="133"/>
      <c r="AE25" s="133"/>
      <c r="AF25" s="133"/>
      <c r="AG25" s="108"/>
    </row>
    <row r="26" spans="1:33" x14ac:dyDescent="0.4">
      <c r="A26" s="155" t="s">
        <v>65</v>
      </c>
      <c r="B26" s="157" t="s">
        <v>55</v>
      </c>
      <c r="C26" s="156"/>
      <c r="D26" s="154">
        <v>0</v>
      </c>
      <c r="E26" s="154">
        <v>0</v>
      </c>
      <c r="F26" s="154">
        <v>0</v>
      </c>
      <c r="G26" s="154">
        <v>0</v>
      </c>
      <c r="H26" s="154">
        <v>0</v>
      </c>
      <c r="I26" s="154">
        <v>0</v>
      </c>
      <c r="J26" s="154">
        <v>0</v>
      </c>
      <c r="K26" s="154">
        <v>0</v>
      </c>
      <c r="L26" s="154">
        <v>0</v>
      </c>
      <c r="M26" s="154">
        <v>0</v>
      </c>
      <c r="N26" s="154">
        <v>0</v>
      </c>
      <c r="O26" s="154">
        <v>0</v>
      </c>
      <c r="P26" s="154">
        <v>0</v>
      </c>
      <c r="Q26" s="154">
        <v>0</v>
      </c>
      <c r="R26" s="154">
        <v>0</v>
      </c>
      <c r="S26" s="154">
        <v>0</v>
      </c>
      <c r="T26" s="154">
        <v>0</v>
      </c>
      <c r="U26" s="154">
        <v>0</v>
      </c>
      <c r="V26" s="131">
        <v>0</v>
      </c>
      <c r="W26" s="154">
        <v>0</v>
      </c>
      <c r="X26" s="131">
        <v>0</v>
      </c>
      <c r="Y26" s="131">
        <v>0</v>
      </c>
      <c r="Z26" s="131">
        <v>0</v>
      </c>
      <c r="AA26" s="131">
        <v>0</v>
      </c>
      <c r="AB26" s="132"/>
      <c r="AC26" s="133"/>
      <c r="AD26" s="133"/>
      <c r="AE26" s="133"/>
      <c r="AF26" s="133"/>
      <c r="AG26" s="108"/>
    </row>
    <row r="27" spans="1:33" x14ac:dyDescent="0.4">
      <c r="A27" s="155" t="s">
        <v>66</v>
      </c>
      <c r="B27" s="157" t="s">
        <v>55</v>
      </c>
      <c r="C27" s="156"/>
      <c r="D27" s="154">
        <v>0</v>
      </c>
      <c r="E27" s="154">
        <v>0</v>
      </c>
      <c r="F27" s="154">
        <v>0</v>
      </c>
      <c r="G27" s="154">
        <v>0</v>
      </c>
      <c r="H27" s="154">
        <v>0</v>
      </c>
      <c r="I27" s="154">
        <v>0</v>
      </c>
      <c r="J27" s="154">
        <v>0</v>
      </c>
      <c r="K27" s="154">
        <v>0</v>
      </c>
      <c r="L27" s="154">
        <v>0</v>
      </c>
      <c r="M27" s="154">
        <v>0</v>
      </c>
      <c r="N27" s="154">
        <v>0</v>
      </c>
      <c r="O27" s="154">
        <v>0</v>
      </c>
      <c r="P27" s="154">
        <v>0</v>
      </c>
      <c r="Q27" s="154">
        <v>0</v>
      </c>
      <c r="R27" s="154">
        <v>0</v>
      </c>
      <c r="S27" s="154">
        <v>0</v>
      </c>
      <c r="T27" s="154">
        <v>0</v>
      </c>
      <c r="U27" s="154">
        <v>0</v>
      </c>
      <c r="V27" s="131">
        <v>0</v>
      </c>
      <c r="W27" s="154">
        <v>0</v>
      </c>
      <c r="X27" s="131">
        <v>0</v>
      </c>
      <c r="Y27" s="131">
        <v>0</v>
      </c>
      <c r="Z27" s="131">
        <v>0</v>
      </c>
      <c r="AA27" s="131">
        <v>0</v>
      </c>
      <c r="AB27" s="132"/>
      <c r="AC27" s="133"/>
      <c r="AD27" s="133"/>
      <c r="AE27" s="133"/>
      <c r="AF27" s="133"/>
      <c r="AG27" s="108"/>
    </row>
    <row r="28" spans="1:33" x14ac:dyDescent="0.4">
      <c r="A28" s="155" t="s">
        <v>67</v>
      </c>
      <c r="B28" s="157" t="s">
        <v>55</v>
      </c>
      <c r="C28" s="156"/>
      <c r="D28" s="154">
        <v>0</v>
      </c>
      <c r="E28" s="154">
        <v>0</v>
      </c>
      <c r="F28" s="154">
        <v>0</v>
      </c>
      <c r="G28" s="154">
        <v>0</v>
      </c>
      <c r="H28" s="154">
        <v>0</v>
      </c>
      <c r="I28" s="154">
        <v>0</v>
      </c>
      <c r="J28" s="154">
        <v>0</v>
      </c>
      <c r="K28" s="154">
        <v>0</v>
      </c>
      <c r="L28" s="154">
        <v>0</v>
      </c>
      <c r="M28" s="154">
        <v>0</v>
      </c>
      <c r="N28" s="154">
        <v>0</v>
      </c>
      <c r="O28" s="154">
        <v>0</v>
      </c>
      <c r="P28" s="154">
        <v>0</v>
      </c>
      <c r="Q28" s="154">
        <v>0</v>
      </c>
      <c r="R28" s="154">
        <v>0</v>
      </c>
      <c r="S28" s="154">
        <v>0</v>
      </c>
      <c r="T28" s="154">
        <v>0</v>
      </c>
      <c r="U28" s="154">
        <v>0</v>
      </c>
      <c r="V28" s="131">
        <v>0</v>
      </c>
      <c r="W28" s="154">
        <v>0</v>
      </c>
      <c r="X28" s="131">
        <v>0</v>
      </c>
      <c r="Y28" s="131">
        <v>0</v>
      </c>
      <c r="Z28" s="131">
        <v>0</v>
      </c>
      <c r="AA28" s="131">
        <v>0</v>
      </c>
      <c r="AB28" s="132"/>
      <c r="AC28" s="133"/>
      <c r="AD28" s="133"/>
      <c r="AE28" s="133"/>
      <c r="AF28" s="133"/>
      <c r="AG28" s="108"/>
    </row>
    <row r="29" spans="1:33" x14ac:dyDescent="0.4">
      <c r="A29" s="155" t="s">
        <v>68</v>
      </c>
      <c r="B29" s="157" t="s">
        <v>55</v>
      </c>
      <c r="C29" s="156"/>
      <c r="D29" s="154">
        <v>0</v>
      </c>
      <c r="E29" s="154">
        <v>0</v>
      </c>
      <c r="F29" s="154">
        <v>0</v>
      </c>
      <c r="G29" s="154">
        <v>0</v>
      </c>
      <c r="H29" s="154">
        <v>0</v>
      </c>
      <c r="I29" s="154">
        <v>0</v>
      </c>
      <c r="J29" s="154">
        <v>0</v>
      </c>
      <c r="K29" s="154">
        <v>0</v>
      </c>
      <c r="L29" s="154">
        <v>0</v>
      </c>
      <c r="M29" s="154">
        <v>0</v>
      </c>
      <c r="N29" s="154">
        <v>0</v>
      </c>
      <c r="O29" s="154">
        <v>0</v>
      </c>
      <c r="P29" s="154">
        <v>0</v>
      </c>
      <c r="Q29" s="154">
        <v>0</v>
      </c>
      <c r="R29" s="154">
        <v>0</v>
      </c>
      <c r="S29" s="154">
        <v>0</v>
      </c>
      <c r="T29" s="154">
        <v>0</v>
      </c>
      <c r="U29" s="154">
        <v>0</v>
      </c>
      <c r="V29" s="131">
        <v>0</v>
      </c>
      <c r="W29" s="154">
        <v>0</v>
      </c>
      <c r="X29" s="131">
        <v>0</v>
      </c>
      <c r="Y29" s="131">
        <v>0</v>
      </c>
      <c r="Z29" s="131">
        <v>0</v>
      </c>
      <c r="AA29" s="131">
        <v>0</v>
      </c>
      <c r="AB29" s="132"/>
      <c r="AC29" s="133"/>
      <c r="AD29" s="133"/>
      <c r="AE29" s="133"/>
      <c r="AF29" s="133"/>
      <c r="AG29" s="108"/>
    </row>
    <row r="30" spans="1:33" ht="18" thickBot="1" x14ac:dyDescent="0.45">
      <c r="A30" s="158" t="s">
        <v>69</v>
      </c>
      <c r="B30" s="159" t="s">
        <v>55</v>
      </c>
      <c r="C30" s="160"/>
      <c r="D30" s="154">
        <v>0</v>
      </c>
      <c r="E30" s="154">
        <v>0</v>
      </c>
      <c r="F30" s="154">
        <v>0</v>
      </c>
      <c r="G30" s="154">
        <v>0</v>
      </c>
      <c r="H30" s="154">
        <v>0</v>
      </c>
      <c r="I30" s="154">
        <v>0</v>
      </c>
      <c r="J30" s="154">
        <v>0</v>
      </c>
      <c r="K30" s="154">
        <v>0</v>
      </c>
      <c r="L30" s="154">
        <v>0</v>
      </c>
      <c r="M30" s="154">
        <v>0</v>
      </c>
      <c r="N30" s="154">
        <v>0</v>
      </c>
      <c r="O30" s="154">
        <v>0</v>
      </c>
      <c r="P30" s="154">
        <v>0</v>
      </c>
      <c r="Q30" s="154">
        <v>0</v>
      </c>
      <c r="R30" s="154">
        <v>0</v>
      </c>
      <c r="S30" s="154">
        <v>0</v>
      </c>
      <c r="T30" s="154">
        <v>0</v>
      </c>
      <c r="U30" s="154">
        <v>0</v>
      </c>
      <c r="V30" s="131">
        <v>0</v>
      </c>
      <c r="W30" s="154">
        <v>0</v>
      </c>
      <c r="X30" s="134">
        <v>0</v>
      </c>
      <c r="Y30" s="134">
        <v>0</v>
      </c>
      <c r="Z30" s="134">
        <v>0</v>
      </c>
      <c r="AA30" s="134">
        <v>0</v>
      </c>
      <c r="AB30" s="132"/>
      <c r="AC30" s="133"/>
      <c r="AD30" s="133"/>
      <c r="AE30" s="133"/>
      <c r="AF30" s="133"/>
      <c r="AG30" s="108"/>
    </row>
    <row r="31" spans="1:33" ht="18.600000000000001" thickBot="1" x14ac:dyDescent="0.45">
      <c r="A31" s="161"/>
      <c r="B31" s="162" t="s">
        <v>70</v>
      </c>
      <c r="C31" s="163"/>
      <c r="D31" s="165">
        <v>1478552</v>
      </c>
      <c r="E31" s="165">
        <v>1431448</v>
      </c>
      <c r="F31" s="165">
        <v>675609</v>
      </c>
      <c r="G31" s="165">
        <v>66683</v>
      </c>
      <c r="H31" s="165">
        <v>348131</v>
      </c>
      <c r="I31" s="165">
        <v>946803</v>
      </c>
      <c r="J31" s="165">
        <v>526809</v>
      </c>
      <c r="K31" s="165">
        <v>350512</v>
      </c>
      <c r="L31" s="165">
        <v>34518</v>
      </c>
      <c r="M31" s="165">
        <v>1005255</v>
      </c>
      <c r="N31" s="165">
        <v>16502</v>
      </c>
      <c r="O31" s="165">
        <v>988753</v>
      </c>
      <c r="P31" s="165">
        <v>202104</v>
      </c>
      <c r="Q31" s="165">
        <v>43376</v>
      </c>
      <c r="R31" s="165">
        <v>59883</v>
      </c>
      <c r="S31" s="165">
        <v>17863</v>
      </c>
      <c r="T31" s="165">
        <v>2154161</v>
      </c>
      <c r="U31" s="164">
        <v>1212086.6000000001</v>
      </c>
      <c r="V31" s="135">
        <v>70205.399999999994</v>
      </c>
      <c r="W31" s="165">
        <v>334</v>
      </c>
      <c r="X31" s="135">
        <v>1384497.7</v>
      </c>
      <c r="Y31" s="135">
        <v>1254671.6000000001</v>
      </c>
      <c r="Z31" s="135">
        <v>1295994.2</v>
      </c>
      <c r="AA31" s="136">
        <v>991849</v>
      </c>
      <c r="AB31" s="114"/>
      <c r="AC31" s="114"/>
      <c r="AD31" s="114"/>
      <c r="AE31" s="114"/>
      <c r="AF31" s="114"/>
      <c r="AG31" s="114"/>
    </row>
    <row r="32" spans="1:33" x14ac:dyDescent="0.4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6"/>
      <c r="V32" s="115"/>
      <c r="W32" s="115"/>
      <c r="X32" s="115"/>
      <c r="Y32" s="115"/>
      <c r="Z32" s="115"/>
      <c r="AA32" s="115"/>
      <c r="AB32" s="114"/>
      <c r="AC32" s="114"/>
      <c r="AD32" s="114"/>
      <c r="AE32" s="114"/>
      <c r="AF32" s="117"/>
      <c r="AG32" s="117"/>
    </row>
    <row r="33" spans="2:27" ht="20.399999999999999" x14ac:dyDescent="0.45">
      <c r="B33" s="117"/>
      <c r="C33" s="117"/>
      <c r="D33" s="117"/>
      <c r="E33" s="117"/>
      <c r="F33" s="117"/>
      <c r="G33" s="118"/>
      <c r="H33" s="118"/>
      <c r="I33" s="118"/>
      <c r="J33" s="118"/>
      <c r="K33" s="118"/>
      <c r="L33" s="118"/>
      <c r="M33" s="118"/>
      <c r="N33" s="118"/>
      <c r="O33" s="118"/>
      <c r="P33" s="118"/>
      <c r="Q33" s="118"/>
      <c r="R33" s="118"/>
      <c r="S33" s="118"/>
      <c r="T33" s="118"/>
      <c r="U33" s="119"/>
      <c r="V33" s="118"/>
      <c r="W33" s="118"/>
      <c r="X33" s="118"/>
      <c r="Y33" s="118"/>
      <c r="Z33" s="118"/>
      <c r="AA33" s="118"/>
    </row>
    <row r="34" spans="2:27" ht="20.399999999999999" x14ac:dyDescent="0.45">
      <c r="B34" s="117"/>
      <c r="C34" s="117"/>
      <c r="D34" s="117"/>
      <c r="E34" s="117"/>
      <c r="F34" s="117"/>
      <c r="G34" s="118"/>
      <c r="H34" s="118"/>
      <c r="I34" s="118"/>
      <c r="J34" s="118"/>
      <c r="K34" s="118"/>
      <c r="L34" s="118"/>
      <c r="M34" s="118"/>
      <c r="N34" s="118"/>
      <c r="O34" s="118"/>
      <c r="P34" s="118"/>
      <c r="Q34" s="118"/>
      <c r="R34" s="118"/>
      <c r="S34" s="118"/>
      <c r="T34" s="118"/>
      <c r="U34" s="119"/>
      <c r="V34" s="118"/>
      <c r="W34" s="118"/>
      <c r="X34" s="118"/>
      <c r="Y34" s="118"/>
      <c r="Z34" s="118"/>
      <c r="AA34" s="118"/>
    </row>
    <row r="35" spans="2:27" ht="20.399999999999999" x14ac:dyDescent="0.45">
      <c r="B35" s="114"/>
      <c r="C35" s="114"/>
      <c r="D35" s="114"/>
      <c r="E35" s="114"/>
      <c r="F35" s="114"/>
      <c r="G35" s="118"/>
      <c r="H35" s="118"/>
      <c r="I35" s="118"/>
      <c r="J35" s="118"/>
      <c r="K35" s="118"/>
      <c r="L35" s="118"/>
      <c r="M35" s="118"/>
      <c r="N35" s="118"/>
      <c r="O35" s="118"/>
      <c r="P35" s="118"/>
      <c r="Q35" s="118"/>
      <c r="R35" s="118"/>
      <c r="S35" s="118"/>
      <c r="T35" s="118"/>
      <c r="U35" s="119"/>
      <c r="V35" s="118"/>
      <c r="W35" s="118"/>
      <c r="X35" s="118"/>
      <c r="Y35" s="118"/>
      <c r="Z35" s="118"/>
      <c r="AA35" s="118"/>
    </row>
    <row r="36" spans="2:27" ht="20.399999999999999" x14ac:dyDescent="0.45">
      <c r="B36" s="120"/>
      <c r="C36" s="117"/>
      <c r="D36" s="117"/>
      <c r="E36" s="117"/>
      <c r="F36" s="117"/>
      <c r="G36" s="118"/>
      <c r="H36" s="118"/>
      <c r="I36" s="118"/>
      <c r="J36" s="118"/>
      <c r="K36" s="118"/>
      <c r="L36" s="118"/>
      <c r="M36" s="118"/>
      <c r="N36" s="118"/>
      <c r="O36" s="118"/>
      <c r="P36" s="118"/>
      <c r="Q36" s="118"/>
      <c r="R36" s="118"/>
      <c r="S36" s="118"/>
      <c r="T36" s="118"/>
      <c r="U36" s="119"/>
      <c r="V36" s="137"/>
      <c r="W36" s="118"/>
      <c r="X36" s="118"/>
      <c r="Y36" s="118"/>
      <c r="Z36" s="118"/>
      <c r="AA36" s="118"/>
    </row>
    <row r="37" spans="2:27" x14ac:dyDescent="0.4"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33"/>
      <c r="W37" s="108"/>
      <c r="X37" s="108"/>
      <c r="Y37" s="108"/>
      <c r="Z37" s="108"/>
      <c r="AA37" s="108"/>
    </row>
    <row r="38" spans="2:27" x14ac:dyDescent="0.4"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38"/>
      <c r="W38" s="108"/>
      <c r="X38" s="108"/>
      <c r="Y38" s="108"/>
      <c r="Z38" s="108"/>
      <c r="AA38" s="108"/>
    </row>
    <row r="41" spans="2:27" x14ac:dyDescent="0.4"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11"/>
      <c r="U41" s="121"/>
      <c r="V41" s="139"/>
      <c r="W41" s="111"/>
      <c r="X41" s="111"/>
      <c r="Y41" s="108"/>
      <c r="Z41" s="108"/>
      <c r="AA41" s="108"/>
    </row>
    <row r="42" spans="2:27" x14ac:dyDescent="0.4"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11"/>
      <c r="U42" s="121"/>
      <c r="V42" s="139"/>
      <c r="W42" s="111"/>
      <c r="X42" s="111"/>
      <c r="Y42" s="108"/>
      <c r="Z42" s="108"/>
      <c r="AA42" s="108"/>
    </row>
    <row r="43" spans="2:27" x14ac:dyDescent="0.4"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11"/>
      <c r="U43" s="121"/>
      <c r="V43" s="139"/>
      <c r="W43" s="111"/>
      <c r="X43" s="111"/>
      <c r="Y43" s="108"/>
      <c r="Z43" s="108"/>
      <c r="AA43" s="108"/>
    </row>
    <row r="44" spans="2:27" x14ac:dyDescent="0.4"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11"/>
      <c r="U44" s="121"/>
      <c r="V44" s="139"/>
      <c r="W44" s="111"/>
      <c r="X44" s="111"/>
      <c r="Y44" s="108"/>
      <c r="Z44" s="108"/>
      <c r="AA44" s="108"/>
    </row>
    <row r="45" spans="2:27" x14ac:dyDescent="0.4"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11"/>
      <c r="U45" s="121"/>
      <c r="V45" s="140"/>
      <c r="W45" s="111"/>
      <c r="X45" s="111"/>
      <c r="Y45" s="108"/>
      <c r="Z45" s="108"/>
      <c r="AA45" s="108"/>
    </row>
    <row r="46" spans="2:27" x14ac:dyDescent="0.4"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11"/>
      <c r="U46" s="121"/>
      <c r="V46" s="111"/>
      <c r="W46" s="111"/>
      <c r="X46" s="111"/>
      <c r="Y46" s="108"/>
      <c r="Z46" s="108"/>
      <c r="AA46" s="108"/>
    </row>
  </sheetData>
  <mergeCells count="35">
    <mergeCell ref="Y6:Y8"/>
    <mergeCell ref="K7:K8"/>
    <mergeCell ref="T6:T8"/>
    <mergeCell ref="D6:D8"/>
    <mergeCell ref="G6:H6"/>
    <mergeCell ref="P6:P8"/>
    <mergeCell ref="S7:S8"/>
    <mergeCell ref="R7:R8"/>
    <mergeCell ref="Q7:Q8"/>
    <mergeCell ref="Q6:S6"/>
    <mergeCell ref="G7:G8"/>
    <mergeCell ref="O7:O8"/>
    <mergeCell ref="N7:N8"/>
    <mergeCell ref="J7:J8"/>
    <mergeCell ref="J6:L6"/>
    <mergeCell ref="I6:I8"/>
    <mergeCell ref="H7:H8"/>
    <mergeCell ref="B6:B8"/>
    <mergeCell ref="A6:A8"/>
    <mergeCell ref="AA6:AA8"/>
    <mergeCell ref="V6:V8"/>
    <mergeCell ref="U6:U8"/>
    <mergeCell ref="Z6:Z8"/>
    <mergeCell ref="T1:Y1"/>
    <mergeCell ref="A2:Y2"/>
    <mergeCell ref="A3:Y3"/>
    <mergeCell ref="A4:Y4"/>
    <mergeCell ref="W6:W8"/>
    <mergeCell ref="X6:X8"/>
    <mergeCell ref="F6:F8"/>
    <mergeCell ref="E6:E8"/>
    <mergeCell ref="L7:L8"/>
    <mergeCell ref="M6:M8"/>
    <mergeCell ref="C6:C8"/>
    <mergeCell ref="N6:O6"/>
  </mergeCells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3"/>
  <sheetViews>
    <sheetView topLeftCell="AA10" workbookViewId="0">
      <selection activeCell="AB10" sqref="AB10:AC10"/>
    </sheetView>
  </sheetViews>
  <sheetFormatPr defaultColWidth="10" defaultRowHeight="17.399999999999999" x14ac:dyDescent="0.4"/>
  <cols>
    <col min="1" max="1" width="5.21875" style="4" customWidth="1"/>
    <col min="2" max="2" width="34.5546875" style="4" customWidth="1"/>
    <col min="3" max="3" width="5.109375" style="4" customWidth="1"/>
    <col min="4" max="4" width="18.33203125" style="4" customWidth="1"/>
    <col min="5" max="5" width="17.6640625" style="4" customWidth="1"/>
    <col min="6" max="7" width="18.33203125" style="4" customWidth="1"/>
    <col min="8" max="8" width="20" style="4" customWidth="1"/>
    <col min="9" max="9" width="17.77734375" style="4" customWidth="1"/>
    <col min="10" max="10" width="16.21875" style="4" customWidth="1"/>
    <col min="11" max="11" width="15.5546875" style="4" customWidth="1"/>
    <col min="12" max="12" width="17.88671875" style="4" customWidth="1"/>
    <col min="13" max="13" width="15.6640625" style="4" customWidth="1"/>
    <col min="14" max="14" width="14" style="4" customWidth="1"/>
    <col min="15" max="15" width="14.88671875" style="4" customWidth="1"/>
    <col min="16" max="16" width="14.5546875" style="4" customWidth="1"/>
    <col min="17" max="17" width="13.33203125" style="4" customWidth="1"/>
    <col min="18" max="18" width="16.109375" style="4" customWidth="1"/>
    <col min="19" max="19" width="11.77734375" style="4" customWidth="1"/>
    <col min="20" max="20" width="12.88671875" style="4" customWidth="1"/>
    <col min="21" max="21" width="16.33203125" style="56" customWidth="1"/>
    <col min="22" max="22" width="14.88671875" style="4" customWidth="1"/>
    <col min="23" max="23" width="15.109375" style="4" customWidth="1"/>
    <col min="24" max="24" width="17.109375" style="4" customWidth="1"/>
    <col min="25" max="27" width="16.77734375" style="4" customWidth="1"/>
    <col min="28" max="28" width="14.33203125" style="4" customWidth="1"/>
    <col min="29" max="29" width="13.21875" style="4" customWidth="1"/>
    <col min="30" max="30" width="12.77734375" style="4" customWidth="1"/>
    <col min="31" max="31" width="14.109375" style="4" hidden="1" customWidth="1"/>
    <col min="32" max="32" width="11.77734375" style="4" customWidth="1"/>
    <col min="33" max="256" width="10" style="4"/>
    <col min="257" max="257" width="5.21875" style="4" customWidth="1"/>
    <col min="258" max="258" width="34.5546875" style="4" customWidth="1"/>
    <col min="259" max="259" width="5.109375" style="4" customWidth="1"/>
    <col min="260" max="260" width="18.33203125" style="4" customWidth="1"/>
    <col min="261" max="261" width="17.6640625" style="4" customWidth="1"/>
    <col min="262" max="263" width="18.33203125" style="4" customWidth="1"/>
    <col min="264" max="264" width="20" style="4" customWidth="1"/>
    <col min="265" max="265" width="17.77734375" style="4" customWidth="1"/>
    <col min="266" max="266" width="16.21875" style="4" customWidth="1"/>
    <col min="267" max="267" width="15.5546875" style="4" customWidth="1"/>
    <col min="268" max="268" width="17.88671875" style="4" customWidth="1"/>
    <col min="269" max="269" width="15.6640625" style="4" customWidth="1"/>
    <col min="270" max="270" width="14" style="4" customWidth="1"/>
    <col min="271" max="271" width="14.88671875" style="4" customWidth="1"/>
    <col min="272" max="272" width="14.5546875" style="4" customWidth="1"/>
    <col min="273" max="273" width="13.33203125" style="4" customWidth="1"/>
    <col min="274" max="274" width="16.109375" style="4" customWidth="1"/>
    <col min="275" max="275" width="11.77734375" style="4" customWidth="1"/>
    <col min="276" max="276" width="12.88671875" style="4" customWidth="1"/>
    <col min="277" max="277" width="16.33203125" style="4" customWidth="1"/>
    <col min="278" max="278" width="14.88671875" style="4" customWidth="1"/>
    <col min="279" max="279" width="15.109375" style="4" customWidth="1"/>
    <col min="280" max="280" width="17.109375" style="4" customWidth="1"/>
    <col min="281" max="283" width="16.77734375" style="4" customWidth="1"/>
    <col min="284" max="284" width="14.33203125" style="4" customWidth="1"/>
    <col min="285" max="285" width="13.21875" style="4" customWidth="1"/>
    <col min="286" max="286" width="12.77734375" style="4" customWidth="1"/>
    <col min="287" max="287" width="0" style="4" hidden="1" customWidth="1"/>
    <col min="288" max="288" width="11.77734375" style="4" customWidth="1"/>
    <col min="289" max="512" width="10" style="4"/>
    <col min="513" max="513" width="5.21875" style="4" customWidth="1"/>
    <col min="514" max="514" width="34.5546875" style="4" customWidth="1"/>
    <col min="515" max="515" width="5.109375" style="4" customWidth="1"/>
    <col min="516" max="516" width="18.33203125" style="4" customWidth="1"/>
    <col min="517" max="517" width="17.6640625" style="4" customWidth="1"/>
    <col min="518" max="519" width="18.33203125" style="4" customWidth="1"/>
    <col min="520" max="520" width="20" style="4" customWidth="1"/>
    <col min="521" max="521" width="17.77734375" style="4" customWidth="1"/>
    <col min="522" max="522" width="16.21875" style="4" customWidth="1"/>
    <col min="523" max="523" width="15.5546875" style="4" customWidth="1"/>
    <col min="524" max="524" width="17.88671875" style="4" customWidth="1"/>
    <col min="525" max="525" width="15.6640625" style="4" customWidth="1"/>
    <col min="526" max="526" width="14" style="4" customWidth="1"/>
    <col min="527" max="527" width="14.88671875" style="4" customWidth="1"/>
    <col min="528" max="528" width="14.5546875" style="4" customWidth="1"/>
    <col min="529" max="529" width="13.33203125" style="4" customWidth="1"/>
    <col min="530" max="530" width="16.109375" style="4" customWidth="1"/>
    <col min="531" max="531" width="11.77734375" style="4" customWidth="1"/>
    <col min="532" max="532" width="12.88671875" style="4" customWidth="1"/>
    <col min="533" max="533" width="16.33203125" style="4" customWidth="1"/>
    <col min="534" max="534" width="14.88671875" style="4" customWidth="1"/>
    <col min="535" max="535" width="15.109375" style="4" customWidth="1"/>
    <col min="536" max="536" width="17.109375" style="4" customWidth="1"/>
    <col min="537" max="539" width="16.77734375" style="4" customWidth="1"/>
    <col min="540" max="540" width="14.33203125" style="4" customWidth="1"/>
    <col min="541" max="541" width="13.21875" style="4" customWidth="1"/>
    <col min="542" max="542" width="12.77734375" style="4" customWidth="1"/>
    <col min="543" max="543" width="0" style="4" hidden="1" customWidth="1"/>
    <col min="544" max="544" width="11.77734375" style="4" customWidth="1"/>
    <col min="545" max="768" width="10" style="4"/>
    <col min="769" max="769" width="5.21875" style="4" customWidth="1"/>
    <col min="770" max="770" width="34.5546875" style="4" customWidth="1"/>
    <col min="771" max="771" width="5.109375" style="4" customWidth="1"/>
    <col min="772" max="772" width="18.33203125" style="4" customWidth="1"/>
    <col min="773" max="773" width="17.6640625" style="4" customWidth="1"/>
    <col min="774" max="775" width="18.33203125" style="4" customWidth="1"/>
    <col min="776" max="776" width="20" style="4" customWidth="1"/>
    <col min="777" max="777" width="17.77734375" style="4" customWidth="1"/>
    <col min="778" max="778" width="16.21875" style="4" customWidth="1"/>
    <col min="779" max="779" width="15.5546875" style="4" customWidth="1"/>
    <col min="780" max="780" width="17.88671875" style="4" customWidth="1"/>
    <col min="781" max="781" width="15.6640625" style="4" customWidth="1"/>
    <col min="782" max="782" width="14" style="4" customWidth="1"/>
    <col min="783" max="783" width="14.88671875" style="4" customWidth="1"/>
    <col min="784" max="784" width="14.5546875" style="4" customWidth="1"/>
    <col min="785" max="785" width="13.33203125" style="4" customWidth="1"/>
    <col min="786" max="786" width="16.109375" style="4" customWidth="1"/>
    <col min="787" max="787" width="11.77734375" style="4" customWidth="1"/>
    <col min="788" max="788" width="12.88671875" style="4" customWidth="1"/>
    <col min="789" max="789" width="16.33203125" style="4" customWidth="1"/>
    <col min="790" max="790" width="14.88671875" style="4" customWidth="1"/>
    <col min="791" max="791" width="15.109375" style="4" customWidth="1"/>
    <col min="792" max="792" width="17.109375" style="4" customWidth="1"/>
    <col min="793" max="795" width="16.77734375" style="4" customWidth="1"/>
    <col min="796" max="796" width="14.33203125" style="4" customWidth="1"/>
    <col min="797" max="797" width="13.21875" style="4" customWidth="1"/>
    <col min="798" max="798" width="12.77734375" style="4" customWidth="1"/>
    <col min="799" max="799" width="0" style="4" hidden="1" customWidth="1"/>
    <col min="800" max="800" width="11.77734375" style="4" customWidth="1"/>
    <col min="801" max="1024" width="10" style="4"/>
    <col min="1025" max="1025" width="5.21875" style="4" customWidth="1"/>
    <col min="1026" max="1026" width="34.5546875" style="4" customWidth="1"/>
    <col min="1027" max="1027" width="5.109375" style="4" customWidth="1"/>
    <col min="1028" max="1028" width="18.33203125" style="4" customWidth="1"/>
    <col min="1029" max="1029" width="17.6640625" style="4" customWidth="1"/>
    <col min="1030" max="1031" width="18.33203125" style="4" customWidth="1"/>
    <col min="1032" max="1032" width="20" style="4" customWidth="1"/>
    <col min="1033" max="1033" width="17.77734375" style="4" customWidth="1"/>
    <col min="1034" max="1034" width="16.21875" style="4" customWidth="1"/>
    <col min="1035" max="1035" width="15.5546875" style="4" customWidth="1"/>
    <col min="1036" max="1036" width="17.88671875" style="4" customWidth="1"/>
    <col min="1037" max="1037" width="15.6640625" style="4" customWidth="1"/>
    <col min="1038" max="1038" width="14" style="4" customWidth="1"/>
    <col min="1039" max="1039" width="14.88671875" style="4" customWidth="1"/>
    <col min="1040" max="1040" width="14.5546875" style="4" customWidth="1"/>
    <col min="1041" max="1041" width="13.33203125" style="4" customWidth="1"/>
    <col min="1042" max="1042" width="16.109375" style="4" customWidth="1"/>
    <col min="1043" max="1043" width="11.77734375" style="4" customWidth="1"/>
    <col min="1044" max="1044" width="12.88671875" style="4" customWidth="1"/>
    <col min="1045" max="1045" width="16.33203125" style="4" customWidth="1"/>
    <col min="1046" max="1046" width="14.88671875" style="4" customWidth="1"/>
    <col min="1047" max="1047" width="15.109375" style="4" customWidth="1"/>
    <col min="1048" max="1048" width="17.109375" style="4" customWidth="1"/>
    <col min="1049" max="1051" width="16.77734375" style="4" customWidth="1"/>
    <col min="1052" max="1052" width="14.33203125" style="4" customWidth="1"/>
    <col min="1053" max="1053" width="13.21875" style="4" customWidth="1"/>
    <col min="1054" max="1054" width="12.77734375" style="4" customWidth="1"/>
    <col min="1055" max="1055" width="0" style="4" hidden="1" customWidth="1"/>
    <col min="1056" max="1056" width="11.77734375" style="4" customWidth="1"/>
    <col min="1057" max="1280" width="10" style="4"/>
    <col min="1281" max="1281" width="5.21875" style="4" customWidth="1"/>
    <col min="1282" max="1282" width="34.5546875" style="4" customWidth="1"/>
    <col min="1283" max="1283" width="5.109375" style="4" customWidth="1"/>
    <col min="1284" max="1284" width="18.33203125" style="4" customWidth="1"/>
    <col min="1285" max="1285" width="17.6640625" style="4" customWidth="1"/>
    <col min="1286" max="1287" width="18.33203125" style="4" customWidth="1"/>
    <col min="1288" max="1288" width="20" style="4" customWidth="1"/>
    <col min="1289" max="1289" width="17.77734375" style="4" customWidth="1"/>
    <col min="1290" max="1290" width="16.21875" style="4" customWidth="1"/>
    <col min="1291" max="1291" width="15.5546875" style="4" customWidth="1"/>
    <col min="1292" max="1292" width="17.88671875" style="4" customWidth="1"/>
    <col min="1293" max="1293" width="15.6640625" style="4" customWidth="1"/>
    <col min="1294" max="1294" width="14" style="4" customWidth="1"/>
    <col min="1295" max="1295" width="14.88671875" style="4" customWidth="1"/>
    <col min="1296" max="1296" width="14.5546875" style="4" customWidth="1"/>
    <col min="1297" max="1297" width="13.33203125" style="4" customWidth="1"/>
    <col min="1298" max="1298" width="16.109375" style="4" customWidth="1"/>
    <col min="1299" max="1299" width="11.77734375" style="4" customWidth="1"/>
    <col min="1300" max="1300" width="12.88671875" style="4" customWidth="1"/>
    <col min="1301" max="1301" width="16.33203125" style="4" customWidth="1"/>
    <col min="1302" max="1302" width="14.88671875" style="4" customWidth="1"/>
    <col min="1303" max="1303" width="15.109375" style="4" customWidth="1"/>
    <col min="1304" max="1304" width="17.109375" style="4" customWidth="1"/>
    <col min="1305" max="1307" width="16.77734375" style="4" customWidth="1"/>
    <col min="1308" max="1308" width="14.33203125" style="4" customWidth="1"/>
    <col min="1309" max="1309" width="13.21875" style="4" customWidth="1"/>
    <col min="1310" max="1310" width="12.77734375" style="4" customWidth="1"/>
    <col min="1311" max="1311" width="0" style="4" hidden="1" customWidth="1"/>
    <col min="1312" max="1312" width="11.77734375" style="4" customWidth="1"/>
    <col min="1313" max="1536" width="10" style="4"/>
    <col min="1537" max="1537" width="5.21875" style="4" customWidth="1"/>
    <col min="1538" max="1538" width="34.5546875" style="4" customWidth="1"/>
    <col min="1539" max="1539" width="5.109375" style="4" customWidth="1"/>
    <col min="1540" max="1540" width="18.33203125" style="4" customWidth="1"/>
    <col min="1541" max="1541" width="17.6640625" style="4" customWidth="1"/>
    <col min="1542" max="1543" width="18.33203125" style="4" customWidth="1"/>
    <col min="1544" max="1544" width="20" style="4" customWidth="1"/>
    <col min="1545" max="1545" width="17.77734375" style="4" customWidth="1"/>
    <col min="1546" max="1546" width="16.21875" style="4" customWidth="1"/>
    <col min="1547" max="1547" width="15.5546875" style="4" customWidth="1"/>
    <col min="1548" max="1548" width="17.88671875" style="4" customWidth="1"/>
    <col min="1549" max="1549" width="15.6640625" style="4" customWidth="1"/>
    <col min="1550" max="1550" width="14" style="4" customWidth="1"/>
    <col min="1551" max="1551" width="14.88671875" style="4" customWidth="1"/>
    <col min="1552" max="1552" width="14.5546875" style="4" customWidth="1"/>
    <col min="1553" max="1553" width="13.33203125" style="4" customWidth="1"/>
    <col min="1554" max="1554" width="16.109375" style="4" customWidth="1"/>
    <col min="1555" max="1555" width="11.77734375" style="4" customWidth="1"/>
    <col min="1556" max="1556" width="12.88671875" style="4" customWidth="1"/>
    <col min="1557" max="1557" width="16.33203125" style="4" customWidth="1"/>
    <col min="1558" max="1558" width="14.88671875" style="4" customWidth="1"/>
    <col min="1559" max="1559" width="15.109375" style="4" customWidth="1"/>
    <col min="1560" max="1560" width="17.109375" style="4" customWidth="1"/>
    <col min="1561" max="1563" width="16.77734375" style="4" customWidth="1"/>
    <col min="1564" max="1564" width="14.33203125" style="4" customWidth="1"/>
    <col min="1565" max="1565" width="13.21875" style="4" customWidth="1"/>
    <col min="1566" max="1566" width="12.77734375" style="4" customWidth="1"/>
    <col min="1567" max="1567" width="0" style="4" hidden="1" customWidth="1"/>
    <col min="1568" max="1568" width="11.77734375" style="4" customWidth="1"/>
    <col min="1569" max="1792" width="10" style="4"/>
    <col min="1793" max="1793" width="5.21875" style="4" customWidth="1"/>
    <col min="1794" max="1794" width="34.5546875" style="4" customWidth="1"/>
    <col min="1795" max="1795" width="5.109375" style="4" customWidth="1"/>
    <col min="1796" max="1796" width="18.33203125" style="4" customWidth="1"/>
    <col min="1797" max="1797" width="17.6640625" style="4" customWidth="1"/>
    <col min="1798" max="1799" width="18.33203125" style="4" customWidth="1"/>
    <col min="1800" max="1800" width="20" style="4" customWidth="1"/>
    <col min="1801" max="1801" width="17.77734375" style="4" customWidth="1"/>
    <col min="1802" max="1802" width="16.21875" style="4" customWidth="1"/>
    <col min="1803" max="1803" width="15.5546875" style="4" customWidth="1"/>
    <col min="1804" max="1804" width="17.88671875" style="4" customWidth="1"/>
    <col min="1805" max="1805" width="15.6640625" style="4" customWidth="1"/>
    <col min="1806" max="1806" width="14" style="4" customWidth="1"/>
    <col min="1807" max="1807" width="14.88671875" style="4" customWidth="1"/>
    <col min="1808" max="1808" width="14.5546875" style="4" customWidth="1"/>
    <col min="1809" max="1809" width="13.33203125" style="4" customWidth="1"/>
    <col min="1810" max="1810" width="16.109375" style="4" customWidth="1"/>
    <col min="1811" max="1811" width="11.77734375" style="4" customWidth="1"/>
    <col min="1812" max="1812" width="12.88671875" style="4" customWidth="1"/>
    <col min="1813" max="1813" width="16.33203125" style="4" customWidth="1"/>
    <col min="1814" max="1814" width="14.88671875" style="4" customWidth="1"/>
    <col min="1815" max="1815" width="15.109375" style="4" customWidth="1"/>
    <col min="1816" max="1816" width="17.109375" style="4" customWidth="1"/>
    <col min="1817" max="1819" width="16.77734375" style="4" customWidth="1"/>
    <col min="1820" max="1820" width="14.33203125" style="4" customWidth="1"/>
    <col min="1821" max="1821" width="13.21875" style="4" customWidth="1"/>
    <col min="1822" max="1822" width="12.77734375" style="4" customWidth="1"/>
    <col min="1823" max="1823" width="0" style="4" hidden="1" customWidth="1"/>
    <col min="1824" max="1824" width="11.77734375" style="4" customWidth="1"/>
    <col min="1825" max="2048" width="10" style="4"/>
    <col min="2049" max="2049" width="5.21875" style="4" customWidth="1"/>
    <col min="2050" max="2050" width="34.5546875" style="4" customWidth="1"/>
    <col min="2051" max="2051" width="5.109375" style="4" customWidth="1"/>
    <col min="2052" max="2052" width="18.33203125" style="4" customWidth="1"/>
    <col min="2053" max="2053" width="17.6640625" style="4" customWidth="1"/>
    <col min="2054" max="2055" width="18.33203125" style="4" customWidth="1"/>
    <col min="2056" max="2056" width="20" style="4" customWidth="1"/>
    <col min="2057" max="2057" width="17.77734375" style="4" customWidth="1"/>
    <col min="2058" max="2058" width="16.21875" style="4" customWidth="1"/>
    <col min="2059" max="2059" width="15.5546875" style="4" customWidth="1"/>
    <col min="2060" max="2060" width="17.88671875" style="4" customWidth="1"/>
    <col min="2061" max="2061" width="15.6640625" style="4" customWidth="1"/>
    <col min="2062" max="2062" width="14" style="4" customWidth="1"/>
    <col min="2063" max="2063" width="14.88671875" style="4" customWidth="1"/>
    <col min="2064" max="2064" width="14.5546875" style="4" customWidth="1"/>
    <col min="2065" max="2065" width="13.33203125" style="4" customWidth="1"/>
    <col min="2066" max="2066" width="16.109375" style="4" customWidth="1"/>
    <col min="2067" max="2067" width="11.77734375" style="4" customWidth="1"/>
    <col min="2068" max="2068" width="12.88671875" style="4" customWidth="1"/>
    <col min="2069" max="2069" width="16.33203125" style="4" customWidth="1"/>
    <col min="2070" max="2070" width="14.88671875" style="4" customWidth="1"/>
    <col min="2071" max="2071" width="15.109375" style="4" customWidth="1"/>
    <col min="2072" max="2072" width="17.109375" style="4" customWidth="1"/>
    <col min="2073" max="2075" width="16.77734375" style="4" customWidth="1"/>
    <col min="2076" max="2076" width="14.33203125" style="4" customWidth="1"/>
    <col min="2077" max="2077" width="13.21875" style="4" customWidth="1"/>
    <col min="2078" max="2078" width="12.77734375" style="4" customWidth="1"/>
    <col min="2079" max="2079" width="0" style="4" hidden="1" customWidth="1"/>
    <col min="2080" max="2080" width="11.77734375" style="4" customWidth="1"/>
    <col min="2081" max="2304" width="10" style="4"/>
    <col min="2305" max="2305" width="5.21875" style="4" customWidth="1"/>
    <col min="2306" max="2306" width="34.5546875" style="4" customWidth="1"/>
    <col min="2307" max="2307" width="5.109375" style="4" customWidth="1"/>
    <col min="2308" max="2308" width="18.33203125" style="4" customWidth="1"/>
    <col min="2309" max="2309" width="17.6640625" style="4" customWidth="1"/>
    <col min="2310" max="2311" width="18.33203125" style="4" customWidth="1"/>
    <col min="2312" max="2312" width="20" style="4" customWidth="1"/>
    <col min="2313" max="2313" width="17.77734375" style="4" customWidth="1"/>
    <col min="2314" max="2314" width="16.21875" style="4" customWidth="1"/>
    <col min="2315" max="2315" width="15.5546875" style="4" customWidth="1"/>
    <col min="2316" max="2316" width="17.88671875" style="4" customWidth="1"/>
    <col min="2317" max="2317" width="15.6640625" style="4" customWidth="1"/>
    <col min="2318" max="2318" width="14" style="4" customWidth="1"/>
    <col min="2319" max="2319" width="14.88671875" style="4" customWidth="1"/>
    <col min="2320" max="2320" width="14.5546875" style="4" customWidth="1"/>
    <col min="2321" max="2321" width="13.33203125" style="4" customWidth="1"/>
    <col min="2322" max="2322" width="16.109375" style="4" customWidth="1"/>
    <col min="2323" max="2323" width="11.77734375" style="4" customWidth="1"/>
    <col min="2324" max="2324" width="12.88671875" style="4" customWidth="1"/>
    <col min="2325" max="2325" width="16.33203125" style="4" customWidth="1"/>
    <col min="2326" max="2326" width="14.88671875" style="4" customWidth="1"/>
    <col min="2327" max="2327" width="15.109375" style="4" customWidth="1"/>
    <col min="2328" max="2328" width="17.109375" style="4" customWidth="1"/>
    <col min="2329" max="2331" width="16.77734375" style="4" customWidth="1"/>
    <col min="2332" max="2332" width="14.33203125" style="4" customWidth="1"/>
    <col min="2333" max="2333" width="13.21875" style="4" customWidth="1"/>
    <col min="2334" max="2334" width="12.77734375" style="4" customWidth="1"/>
    <col min="2335" max="2335" width="0" style="4" hidden="1" customWidth="1"/>
    <col min="2336" max="2336" width="11.77734375" style="4" customWidth="1"/>
    <col min="2337" max="2560" width="10" style="4"/>
    <col min="2561" max="2561" width="5.21875" style="4" customWidth="1"/>
    <col min="2562" max="2562" width="34.5546875" style="4" customWidth="1"/>
    <col min="2563" max="2563" width="5.109375" style="4" customWidth="1"/>
    <col min="2564" max="2564" width="18.33203125" style="4" customWidth="1"/>
    <col min="2565" max="2565" width="17.6640625" style="4" customWidth="1"/>
    <col min="2566" max="2567" width="18.33203125" style="4" customWidth="1"/>
    <col min="2568" max="2568" width="20" style="4" customWidth="1"/>
    <col min="2569" max="2569" width="17.77734375" style="4" customWidth="1"/>
    <col min="2570" max="2570" width="16.21875" style="4" customWidth="1"/>
    <col min="2571" max="2571" width="15.5546875" style="4" customWidth="1"/>
    <col min="2572" max="2572" width="17.88671875" style="4" customWidth="1"/>
    <col min="2573" max="2573" width="15.6640625" style="4" customWidth="1"/>
    <col min="2574" max="2574" width="14" style="4" customWidth="1"/>
    <col min="2575" max="2575" width="14.88671875" style="4" customWidth="1"/>
    <col min="2576" max="2576" width="14.5546875" style="4" customWidth="1"/>
    <col min="2577" max="2577" width="13.33203125" style="4" customWidth="1"/>
    <col min="2578" max="2578" width="16.109375" style="4" customWidth="1"/>
    <col min="2579" max="2579" width="11.77734375" style="4" customWidth="1"/>
    <col min="2580" max="2580" width="12.88671875" style="4" customWidth="1"/>
    <col min="2581" max="2581" width="16.33203125" style="4" customWidth="1"/>
    <col min="2582" max="2582" width="14.88671875" style="4" customWidth="1"/>
    <col min="2583" max="2583" width="15.109375" style="4" customWidth="1"/>
    <col min="2584" max="2584" width="17.109375" style="4" customWidth="1"/>
    <col min="2585" max="2587" width="16.77734375" style="4" customWidth="1"/>
    <col min="2588" max="2588" width="14.33203125" style="4" customWidth="1"/>
    <col min="2589" max="2589" width="13.21875" style="4" customWidth="1"/>
    <col min="2590" max="2590" width="12.77734375" style="4" customWidth="1"/>
    <col min="2591" max="2591" width="0" style="4" hidden="1" customWidth="1"/>
    <col min="2592" max="2592" width="11.77734375" style="4" customWidth="1"/>
    <col min="2593" max="2816" width="10" style="4"/>
    <col min="2817" max="2817" width="5.21875" style="4" customWidth="1"/>
    <col min="2818" max="2818" width="34.5546875" style="4" customWidth="1"/>
    <col min="2819" max="2819" width="5.109375" style="4" customWidth="1"/>
    <col min="2820" max="2820" width="18.33203125" style="4" customWidth="1"/>
    <col min="2821" max="2821" width="17.6640625" style="4" customWidth="1"/>
    <col min="2822" max="2823" width="18.33203125" style="4" customWidth="1"/>
    <col min="2824" max="2824" width="20" style="4" customWidth="1"/>
    <col min="2825" max="2825" width="17.77734375" style="4" customWidth="1"/>
    <col min="2826" max="2826" width="16.21875" style="4" customWidth="1"/>
    <col min="2827" max="2827" width="15.5546875" style="4" customWidth="1"/>
    <col min="2828" max="2828" width="17.88671875" style="4" customWidth="1"/>
    <col min="2829" max="2829" width="15.6640625" style="4" customWidth="1"/>
    <col min="2830" max="2830" width="14" style="4" customWidth="1"/>
    <col min="2831" max="2831" width="14.88671875" style="4" customWidth="1"/>
    <col min="2832" max="2832" width="14.5546875" style="4" customWidth="1"/>
    <col min="2833" max="2833" width="13.33203125" style="4" customWidth="1"/>
    <col min="2834" max="2834" width="16.109375" style="4" customWidth="1"/>
    <col min="2835" max="2835" width="11.77734375" style="4" customWidth="1"/>
    <col min="2836" max="2836" width="12.88671875" style="4" customWidth="1"/>
    <col min="2837" max="2837" width="16.33203125" style="4" customWidth="1"/>
    <col min="2838" max="2838" width="14.88671875" style="4" customWidth="1"/>
    <col min="2839" max="2839" width="15.109375" style="4" customWidth="1"/>
    <col min="2840" max="2840" width="17.109375" style="4" customWidth="1"/>
    <col min="2841" max="2843" width="16.77734375" style="4" customWidth="1"/>
    <col min="2844" max="2844" width="14.33203125" style="4" customWidth="1"/>
    <col min="2845" max="2845" width="13.21875" style="4" customWidth="1"/>
    <col min="2846" max="2846" width="12.77734375" style="4" customWidth="1"/>
    <col min="2847" max="2847" width="0" style="4" hidden="1" customWidth="1"/>
    <col min="2848" max="2848" width="11.77734375" style="4" customWidth="1"/>
    <col min="2849" max="3072" width="10" style="4"/>
    <col min="3073" max="3073" width="5.21875" style="4" customWidth="1"/>
    <col min="3074" max="3074" width="34.5546875" style="4" customWidth="1"/>
    <col min="3075" max="3075" width="5.109375" style="4" customWidth="1"/>
    <col min="3076" max="3076" width="18.33203125" style="4" customWidth="1"/>
    <col min="3077" max="3077" width="17.6640625" style="4" customWidth="1"/>
    <col min="3078" max="3079" width="18.33203125" style="4" customWidth="1"/>
    <col min="3080" max="3080" width="20" style="4" customWidth="1"/>
    <col min="3081" max="3081" width="17.77734375" style="4" customWidth="1"/>
    <col min="3082" max="3082" width="16.21875" style="4" customWidth="1"/>
    <col min="3083" max="3083" width="15.5546875" style="4" customWidth="1"/>
    <col min="3084" max="3084" width="17.88671875" style="4" customWidth="1"/>
    <col min="3085" max="3085" width="15.6640625" style="4" customWidth="1"/>
    <col min="3086" max="3086" width="14" style="4" customWidth="1"/>
    <col min="3087" max="3087" width="14.88671875" style="4" customWidth="1"/>
    <col min="3088" max="3088" width="14.5546875" style="4" customWidth="1"/>
    <col min="3089" max="3089" width="13.33203125" style="4" customWidth="1"/>
    <col min="3090" max="3090" width="16.109375" style="4" customWidth="1"/>
    <col min="3091" max="3091" width="11.77734375" style="4" customWidth="1"/>
    <col min="3092" max="3092" width="12.88671875" style="4" customWidth="1"/>
    <col min="3093" max="3093" width="16.33203125" style="4" customWidth="1"/>
    <col min="3094" max="3094" width="14.88671875" style="4" customWidth="1"/>
    <col min="3095" max="3095" width="15.109375" style="4" customWidth="1"/>
    <col min="3096" max="3096" width="17.109375" style="4" customWidth="1"/>
    <col min="3097" max="3099" width="16.77734375" style="4" customWidth="1"/>
    <col min="3100" max="3100" width="14.33203125" style="4" customWidth="1"/>
    <col min="3101" max="3101" width="13.21875" style="4" customWidth="1"/>
    <col min="3102" max="3102" width="12.77734375" style="4" customWidth="1"/>
    <col min="3103" max="3103" width="0" style="4" hidden="1" customWidth="1"/>
    <col min="3104" max="3104" width="11.77734375" style="4" customWidth="1"/>
    <col min="3105" max="3328" width="10" style="4"/>
    <col min="3329" max="3329" width="5.21875" style="4" customWidth="1"/>
    <col min="3330" max="3330" width="34.5546875" style="4" customWidth="1"/>
    <col min="3331" max="3331" width="5.109375" style="4" customWidth="1"/>
    <col min="3332" max="3332" width="18.33203125" style="4" customWidth="1"/>
    <col min="3333" max="3333" width="17.6640625" style="4" customWidth="1"/>
    <col min="3334" max="3335" width="18.33203125" style="4" customWidth="1"/>
    <col min="3336" max="3336" width="20" style="4" customWidth="1"/>
    <col min="3337" max="3337" width="17.77734375" style="4" customWidth="1"/>
    <col min="3338" max="3338" width="16.21875" style="4" customWidth="1"/>
    <col min="3339" max="3339" width="15.5546875" style="4" customWidth="1"/>
    <col min="3340" max="3340" width="17.88671875" style="4" customWidth="1"/>
    <col min="3341" max="3341" width="15.6640625" style="4" customWidth="1"/>
    <col min="3342" max="3342" width="14" style="4" customWidth="1"/>
    <col min="3343" max="3343" width="14.88671875" style="4" customWidth="1"/>
    <col min="3344" max="3344" width="14.5546875" style="4" customWidth="1"/>
    <col min="3345" max="3345" width="13.33203125" style="4" customWidth="1"/>
    <col min="3346" max="3346" width="16.109375" style="4" customWidth="1"/>
    <col min="3347" max="3347" width="11.77734375" style="4" customWidth="1"/>
    <col min="3348" max="3348" width="12.88671875" style="4" customWidth="1"/>
    <col min="3349" max="3349" width="16.33203125" style="4" customWidth="1"/>
    <col min="3350" max="3350" width="14.88671875" style="4" customWidth="1"/>
    <col min="3351" max="3351" width="15.109375" style="4" customWidth="1"/>
    <col min="3352" max="3352" width="17.109375" style="4" customWidth="1"/>
    <col min="3353" max="3355" width="16.77734375" style="4" customWidth="1"/>
    <col min="3356" max="3356" width="14.33203125" style="4" customWidth="1"/>
    <col min="3357" max="3357" width="13.21875" style="4" customWidth="1"/>
    <col min="3358" max="3358" width="12.77734375" style="4" customWidth="1"/>
    <col min="3359" max="3359" width="0" style="4" hidden="1" customWidth="1"/>
    <col min="3360" max="3360" width="11.77734375" style="4" customWidth="1"/>
    <col min="3361" max="3584" width="10" style="4"/>
    <col min="3585" max="3585" width="5.21875" style="4" customWidth="1"/>
    <col min="3586" max="3586" width="34.5546875" style="4" customWidth="1"/>
    <col min="3587" max="3587" width="5.109375" style="4" customWidth="1"/>
    <col min="3588" max="3588" width="18.33203125" style="4" customWidth="1"/>
    <col min="3589" max="3589" width="17.6640625" style="4" customWidth="1"/>
    <col min="3590" max="3591" width="18.33203125" style="4" customWidth="1"/>
    <col min="3592" max="3592" width="20" style="4" customWidth="1"/>
    <col min="3593" max="3593" width="17.77734375" style="4" customWidth="1"/>
    <col min="3594" max="3594" width="16.21875" style="4" customWidth="1"/>
    <col min="3595" max="3595" width="15.5546875" style="4" customWidth="1"/>
    <col min="3596" max="3596" width="17.88671875" style="4" customWidth="1"/>
    <col min="3597" max="3597" width="15.6640625" style="4" customWidth="1"/>
    <col min="3598" max="3598" width="14" style="4" customWidth="1"/>
    <col min="3599" max="3599" width="14.88671875" style="4" customWidth="1"/>
    <col min="3600" max="3600" width="14.5546875" style="4" customWidth="1"/>
    <col min="3601" max="3601" width="13.33203125" style="4" customWidth="1"/>
    <col min="3602" max="3602" width="16.109375" style="4" customWidth="1"/>
    <col min="3603" max="3603" width="11.77734375" style="4" customWidth="1"/>
    <col min="3604" max="3604" width="12.88671875" style="4" customWidth="1"/>
    <col min="3605" max="3605" width="16.33203125" style="4" customWidth="1"/>
    <col min="3606" max="3606" width="14.88671875" style="4" customWidth="1"/>
    <col min="3607" max="3607" width="15.109375" style="4" customWidth="1"/>
    <col min="3608" max="3608" width="17.109375" style="4" customWidth="1"/>
    <col min="3609" max="3611" width="16.77734375" style="4" customWidth="1"/>
    <col min="3612" max="3612" width="14.33203125" style="4" customWidth="1"/>
    <col min="3613" max="3613" width="13.21875" style="4" customWidth="1"/>
    <col min="3614" max="3614" width="12.77734375" style="4" customWidth="1"/>
    <col min="3615" max="3615" width="0" style="4" hidden="1" customWidth="1"/>
    <col min="3616" max="3616" width="11.77734375" style="4" customWidth="1"/>
    <col min="3617" max="3840" width="10" style="4"/>
    <col min="3841" max="3841" width="5.21875" style="4" customWidth="1"/>
    <col min="3842" max="3842" width="34.5546875" style="4" customWidth="1"/>
    <col min="3843" max="3843" width="5.109375" style="4" customWidth="1"/>
    <col min="3844" max="3844" width="18.33203125" style="4" customWidth="1"/>
    <col min="3845" max="3845" width="17.6640625" style="4" customWidth="1"/>
    <col min="3846" max="3847" width="18.33203125" style="4" customWidth="1"/>
    <col min="3848" max="3848" width="20" style="4" customWidth="1"/>
    <col min="3849" max="3849" width="17.77734375" style="4" customWidth="1"/>
    <col min="3850" max="3850" width="16.21875" style="4" customWidth="1"/>
    <col min="3851" max="3851" width="15.5546875" style="4" customWidth="1"/>
    <col min="3852" max="3852" width="17.88671875" style="4" customWidth="1"/>
    <col min="3853" max="3853" width="15.6640625" style="4" customWidth="1"/>
    <col min="3854" max="3854" width="14" style="4" customWidth="1"/>
    <col min="3855" max="3855" width="14.88671875" style="4" customWidth="1"/>
    <col min="3856" max="3856" width="14.5546875" style="4" customWidth="1"/>
    <col min="3857" max="3857" width="13.33203125" style="4" customWidth="1"/>
    <col min="3858" max="3858" width="16.109375" style="4" customWidth="1"/>
    <col min="3859" max="3859" width="11.77734375" style="4" customWidth="1"/>
    <col min="3860" max="3860" width="12.88671875" style="4" customWidth="1"/>
    <col min="3861" max="3861" width="16.33203125" style="4" customWidth="1"/>
    <col min="3862" max="3862" width="14.88671875" style="4" customWidth="1"/>
    <col min="3863" max="3863" width="15.109375" style="4" customWidth="1"/>
    <col min="3864" max="3864" width="17.109375" style="4" customWidth="1"/>
    <col min="3865" max="3867" width="16.77734375" style="4" customWidth="1"/>
    <col min="3868" max="3868" width="14.33203125" style="4" customWidth="1"/>
    <col min="3869" max="3869" width="13.21875" style="4" customWidth="1"/>
    <col min="3870" max="3870" width="12.77734375" style="4" customWidth="1"/>
    <col min="3871" max="3871" width="0" style="4" hidden="1" customWidth="1"/>
    <col min="3872" max="3872" width="11.77734375" style="4" customWidth="1"/>
    <col min="3873" max="4096" width="10" style="4"/>
    <col min="4097" max="4097" width="5.21875" style="4" customWidth="1"/>
    <col min="4098" max="4098" width="34.5546875" style="4" customWidth="1"/>
    <col min="4099" max="4099" width="5.109375" style="4" customWidth="1"/>
    <col min="4100" max="4100" width="18.33203125" style="4" customWidth="1"/>
    <col min="4101" max="4101" width="17.6640625" style="4" customWidth="1"/>
    <col min="4102" max="4103" width="18.33203125" style="4" customWidth="1"/>
    <col min="4104" max="4104" width="20" style="4" customWidth="1"/>
    <col min="4105" max="4105" width="17.77734375" style="4" customWidth="1"/>
    <col min="4106" max="4106" width="16.21875" style="4" customWidth="1"/>
    <col min="4107" max="4107" width="15.5546875" style="4" customWidth="1"/>
    <col min="4108" max="4108" width="17.88671875" style="4" customWidth="1"/>
    <col min="4109" max="4109" width="15.6640625" style="4" customWidth="1"/>
    <col min="4110" max="4110" width="14" style="4" customWidth="1"/>
    <col min="4111" max="4111" width="14.88671875" style="4" customWidth="1"/>
    <col min="4112" max="4112" width="14.5546875" style="4" customWidth="1"/>
    <col min="4113" max="4113" width="13.33203125" style="4" customWidth="1"/>
    <col min="4114" max="4114" width="16.109375" style="4" customWidth="1"/>
    <col min="4115" max="4115" width="11.77734375" style="4" customWidth="1"/>
    <col min="4116" max="4116" width="12.88671875" style="4" customWidth="1"/>
    <col min="4117" max="4117" width="16.33203125" style="4" customWidth="1"/>
    <col min="4118" max="4118" width="14.88671875" style="4" customWidth="1"/>
    <col min="4119" max="4119" width="15.109375" style="4" customWidth="1"/>
    <col min="4120" max="4120" width="17.109375" style="4" customWidth="1"/>
    <col min="4121" max="4123" width="16.77734375" style="4" customWidth="1"/>
    <col min="4124" max="4124" width="14.33203125" style="4" customWidth="1"/>
    <col min="4125" max="4125" width="13.21875" style="4" customWidth="1"/>
    <col min="4126" max="4126" width="12.77734375" style="4" customWidth="1"/>
    <col min="4127" max="4127" width="0" style="4" hidden="1" customWidth="1"/>
    <col min="4128" max="4128" width="11.77734375" style="4" customWidth="1"/>
    <col min="4129" max="4352" width="10" style="4"/>
    <col min="4353" max="4353" width="5.21875" style="4" customWidth="1"/>
    <col min="4354" max="4354" width="34.5546875" style="4" customWidth="1"/>
    <col min="4355" max="4355" width="5.109375" style="4" customWidth="1"/>
    <col min="4356" max="4356" width="18.33203125" style="4" customWidth="1"/>
    <col min="4357" max="4357" width="17.6640625" style="4" customWidth="1"/>
    <col min="4358" max="4359" width="18.33203125" style="4" customWidth="1"/>
    <col min="4360" max="4360" width="20" style="4" customWidth="1"/>
    <col min="4361" max="4361" width="17.77734375" style="4" customWidth="1"/>
    <col min="4362" max="4362" width="16.21875" style="4" customWidth="1"/>
    <col min="4363" max="4363" width="15.5546875" style="4" customWidth="1"/>
    <col min="4364" max="4364" width="17.88671875" style="4" customWidth="1"/>
    <col min="4365" max="4365" width="15.6640625" style="4" customWidth="1"/>
    <col min="4366" max="4366" width="14" style="4" customWidth="1"/>
    <col min="4367" max="4367" width="14.88671875" style="4" customWidth="1"/>
    <col min="4368" max="4368" width="14.5546875" style="4" customWidth="1"/>
    <col min="4369" max="4369" width="13.33203125" style="4" customWidth="1"/>
    <col min="4370" max="4370" width="16.109375" style="4" customWidth="1"/>
    <col min="4371" max="4371" width="11.77734375" style="4" customWidth="1"/>
    <col min="4372" max="4372" width="12.88671875" style="4" customWidth="1"/>
    <col min="4373" max="4373" width="16.33203125" style="4" customWidth="1"/>
    <col min="4374" max="4374" width="14.88671875" style="4" customWidth="1"/>
    <col min="4375" max="4375" width="15.109375" style="4" customWidth="1"/>
    <col min="4376" max="4376" width="17.109375" style="4" customWidth="1"/>
    <col min="4377" max="4379" width="16.77734375" style="4" customWidth="1"/>
    <col min="4380" max="4380" width="14.33203125" style="4" customWidth="1"/>
    <col min="4381" max="4381" width="13.21875" style="4" customWidth="1"/>
    <col min="4382" max="4382" width="12.77734375" style="4" customWidth="1"/>
    <col min="4383" max="4383" width="0" style="4" hidden="1" customWidth="1"/>
    <col min="4384" max="4384" width="11.77734375" style="4" customWidth="1"/>
    <col min="4385" max="4608" width="10" style="4"/>
    <col min="4609" max="4609" width="5.21875" style="4" customWidth="1"/>
    <col min="4610" max="4610" width="34.5546875" style="4" customWidth="1"/>
    <col min="4611" max="4611" width="5.109375" style="4" customWidth="1"/>
    <col min="4612" max="4612" width="18.33203125" style="4" customWidth="1"/>
    <col min="4613" max="4613" width="17.6640625" style="4" customWidth="1"/>
    <col min="4614" max="4615" width="18.33203125" style="4" customWidth="1"/>
    <col min="4616" max="4616" width="20" style="4" customWidth="1"/>
    <col min="4617" max="4617" width="17.77734375" style="4" customWidth="1"/>
    <col min="4618" max="4618" width="16.21875" style="4" customWidth="1"/>
    <col min="4619" max="4619" width="15.5546875" style="4" customWidth="1"/>
    <col min="4620" max="4620" width="17.88671875" style="4" customWidth="1"/>
    <col min="4621" max="4621" width="15.6640625" style="4" customWidth="1"/>
    <col min="4622" max="4622" width="14" style="4" customWidth="1"/>
    <col min="4623" max="4623" width="14.88671875" style="4" customWidth="1"/>
    <col min="4624" max="4624" width="14.5546875" style="4" customWidth="1"/>
    <col min="4625" max="4625" width="13.33203125" style="4" customWidth="1"/>
    <col min="4626" max="4626" width="16.109375" style="4" customWidth="1"/>
    <col min="4627" max="4627" width="11.77734375" style="4" customWidth="1"/>
    <col min="4628" max="4628" width="12.88671875" style="4" customWidth="1"/>
    <col min="4629" max="4629" width="16.33203125" style="4" customWidth="1"/>
    <col min="4630" max="4630" width="14.88671875" style="4" customWidth="1"/>
    <col min="4631" max="4631" width="15.109375" style="4" customWidth="1"/>
    <col min="4632" max="4632" width="17.109375" style="4" customWidth="1"/>
    <col min="4633" max="4635" width="16.77734375" style="4" customWidth="1"/>
    <col min="4636" max="4636" width="14.33203125" style="4" customWidth="1"/>
    <col min="4637" max="4637" width="13.21875" style="4" customWidth="1"/>
    <col min="4638" max="4638" width="12.77734375" style="4" customWidth="1"/>
    <col min="4639" max="4639" width="0" style="4" hidden="1" customWidth="1"/>
    <col min="4640" max="4640" width="11.77734375" style="4" customWidth="1"/>
    <col min="4641" max="4864" width="10" style="4"/>
    <col min="4865" max="4865" width="5.21875" style="4" customWidth="1"/>
    <col min="4866" max="4866" width="34.5546875" style="4" customWidth="1"/>
    <col min="4867" max="4867" width="5.109375" style="4" customWidth="1"/>
    <col min="4868" max="4868" width="18.33203125" style="4" customWidth="1"/>
    <col min="4869" max="4869" width="17.6640625" style="4" customWidth="1"/>
    <col min="4870" max="4871" width="18.33203125" style="4" customWidth="1"/>
    <col min="4872" max="4872" width="20" style="4" customWidth="1"/>
    <col min="4873" max="4873" width="17.77734375" style="4" customWidth="1"/>
    <col min="4874" max="4874" width="16.21875" style="4" customWidth="1"/>
    <col min="4875" max="4875" width="15.5546875" style="4" customWidth="1"/>
    <col min="4876" max="4876" width="17.88671875" style="4" customWidth="1"/>
    <col min="4877" max="4877" width="15.6640625" style="4" customWidth="1"/>
    <col min="4878" max="4878" width="14" style="4" customWidth="1"/>
    <col min="4879" max="4879" width="14.88671875" style="4" customWidth="1"/>
    <col min="4880" max="4880" width="14.5546875" style="4" customWidth="1"/>
    <col min="4881" max="4881" width="13.33203125" style="4" customWidth="1"/>
    <col min="4882" max="4882" width="16.109375" style="4" customWidth="1"/>
    <col min="4883" max="4883" width="11.77734375" style="4" customWidth="1"/>
    <col min="4884" max="4884" width="12.88671875" style="4" customWidth="1"/>
    <col min="4885" max="4885" width="16.33203125" style="4" customWidth="1"/>
    <col min="4886" max="4886" width="14.88671875" style="4" customWidth="1"/>
    <col min="4887" max="4887" width="15.109375" style="4" customWidth="1"/>
    <col min="4888" max="4888" width="17.109375" style="4" customWidth="1"/>
    <col min="4889" max="4891" width="16.77734375" style="4" customWidth="1"/>
    <col min="4892" max="4892" width="14.33203125" style="4" customWidth="1"/>
    <col min="4893" max="4893" width="13.21875" style="4" customWidth="1"/>
    <col min="4894" max="4894" width="12.77734375" style="4" customWidth="1"/>
    <col min="4895" max="4895" width="0" style="4" hidden="1" customWidth="1"/>
    <col min="4896" max="4896" width="11.77734375" style="4" customWidth="1"/>
    <col min="4897" max="5120" width="10" style="4"/>
    <col min="5121" max="5121" width="5.21875" style="4" customWidth="1"/>
    <col min="5122" max="5122" width="34.5546875" style="4" customWidth="1"/>
    <col min="5123" max="5123" width="5.109375" style="4" customWidth="1"/>
    <col min="5124" max="5124" width="18.33203125" style="4" customWidth="1"/>
    <col min="5125" max="5125" width="17.6640625" style="4" customWidth="1"/>
    <col min="5126" max="5127" width="18.33203125" style="4" customWidth="1"/>
    <col min="5128" max="5128" width="20" style="4" customWidth="1"/>
    <col min="5129" max="5129" width="17.77734375" style="4" customWidth="1"/>
    <col min="5130" max="5130" width="16.21875" style="4" customWidth="1"/>
    <col min="5131" max="5131" width="15.5546875" style="4" customWidth="1"/>
    <col min="5132" max="5132" width="17.88671875" style="4" customWidth="1"/>
    <col min="5133" max="5133" width="15.6640625" style="4" customWidth="1"/>
    <col min="5134" max="5134" width="14" style="4" customWidth="1"/>
    <col min="5135" max="5135" width="14.88671875" style="4" customWidth="1"/>
    <col min="5136" max="5136" width="14.5546875" style="4" customWidth="1"/>
    <col min="5137" max="5137" width="13.33203125" style="4" customWidth="1"/>
    <col min="5138" max="5138" width="16.109375" style="4" customWidth="1"/>
    <col min="5139" max="5139" width="11.77734375" style="4" customWidth="1"/>
    <col min="5140" max="5140" width="12.88671875" style="4" customWidth="1"/>
    <col min="5141" max="5141" width="16.33203125" style="4" customWidth="1"/>
    <col min="5142" max="5142" width="14.88671875" style="4" customWidth="1"/>
    <col min="5143" max="5143" width="15.109375" style="4" customWidth="1"/>
    <col min="5144" max="5144" width="17.109375" style="4" customWidth="1"/>
    <col min="5145" max="5147" width="16.77734375" style="4" customWidth="1"/>
    <col min="5148" max="5148" width="14.33203125" style="4" customWidth="1"/>
    <col min="5149" max="5149" width="13.21875" style="4" customWidth="1"/>
    <col min="5150" max="5150" width="12.77734375" style="4" customWidth="1"/>
    <col min="5151" max="5151" width="0" style="4" hidden="1" customWidth="1"/>
    <col min="5152" max="5152" width="11.77734375" style="4" customWidth="1"/>
    <col min="5153" max="5376" width="10" style="4"/>
    <col min="5377" max="5377" width="5.21875" style="4" customWidth="1"/>
    <col min="5378" max="5378" width="34.5546875" style="4" customWidth="1"/>
    <col min="5379" max="5379" width="5.109375" style="4" customWidth="1"/>
    <col min="5380" max="5380" width="18.33203125" style="4" customWidth="1"/>
    <col min="5381" max="5381" width="17.6640625" style="4" customWidth="1"/>
    <col min="5382" max="5383" width="18.33203125" style="4" customWidth="1"/>
    <col min="5384" max="5384" width="20" style="4" customWidth="1"/>
    <col min="5385" max="5385" width="17.77734375" style="4" customWidth="1"/>
    <col min="5386" max="5386" width="16.21875" style="4" customWidth="1"/>
    <col min="5387" max="5387" width="15.5546875" style="4" customWidth="1"/>
    <col min="5388" max="5388" width="17.88671875" style="4" customWidth="1"/>
    <col min="5389" max="5389" width="15.6640625" style="4" customWidth="1"/>
    <col min="5390" max="5390" width="14" style="4" customWidth="1"/>
    <col min="5391" max="5391" width="14.88671875" style="4" customWidth="1"/>
    <col min="5392" max="5392" width="14.5546875" style="4" customWidth="1"/>
    <col min="5393" max="5393" width="13.33203125" style="4" customWidth="1"/>
    <col min="5394" max="5394" width="16.109375" style="4" customWidth="1"/>
    <col min="5395" max="5395" width="11.77734375" style="4" customWidth="1"/>
    <col min="5396" max="5396" width="12.88671875" style="4" customWidth="1"/>
    <col min="5397" max="5397" width="16.33203125" style="4" customWidth="1"/>
    <col min="5398" max="5398" width="14.88671875" style="4" customWidth="1"/>
    <col min="5399" max="5399" width="15.109375" style="4" customWidth="1"/>
    <col min="5400" max="5400" width="17.109375" style="4" customWidth="1"/>
    <col min="5401" max="5403" width="16.77734375" style="4" customWidth="1"/>
    <col min="5404" max="5404" width="14.33203125" style="4" customWidth="1"/>
    <col min="5405" max="5405" width="13.21875" style="4" customWidth="1"/>
    <col min="5406" max="5406" width="12.77734375" style="4" customWidth="1"/>
    <col min="5407" max="5407" width="0" style="4" hidden="1" customWidth="1"/>
    <col min="5408" max="5408" width="11.77734375" style="4" customWidth="1"/>
    <col min="5409" max="5632" width="10" style="4"/>
    <col min="5633" max="5633" width="5.21875" style="4" customWidth="1"/>
    <col min="5634" max="5634" width="34.5546875" style="4" customWidth="1"/>
    <col min="5635" max="5635" width="5.109375" style="4" customWidth="1"/>
    <col min="5636" max="5636" width="18.33203125" style="4" customWidth="1"/>
    <col min="5637" max="5637" width="17.6640625" style="4" customWidth="1"/>
    <col min="5638" max="5639" width="18.33203125" style="4" customWidth="1"/>
    <col min="5640" max="5640" width="20" style="4" customWidth="1"/>
    <col min="5641" max="5641" width="17.77734375" style="4" customWidth="1"/>
    <col min="5642" max="5642" width="16.21875" style="4" customWidth="1"/>
    <col min="5643" max="5643" width="15.5546875" style="4" customWidth="1"/>
    <col min="5644" max="5644" width="17.88671875" style="4" customWidth="1"/>
    <col min="5645" max="5645" width="15.6640625" style="4" customWidth="1"/>
    <col min="5646" max="5646" width="14" style="4" customWidth="1"/>
    <col min="5647" max="5647" width="14.88671875" style="4" customWidth="1"/>
    <col min="5648" max="5648" width="14.5546875" style="4" customWidth="1"/>
    <col min="5649" max="5649" width="13.33203125" style="4" customWidth="1"/>
    <col min="5650" max="5650" width="16.109375" style="4" customWidth="1"/>
    <col min="5651" max="5651" width="11.77734375" style="4" customWidth="1"/>
    <col min="5652" max="5652" width="12.88671875" style="4" customWidth="1"/>
    <col min="5653" max="5653" width="16.33203125" style="4" customWidth="1"/>
    <col min="5654" max="5654" width="14.88671875" style="4" customWidth="1"/>
    <col min="5655" max="5655" width="15.109375" style="4" customWidth="1"/>
    <col min="5656" max="5656" width="17.109375" style="4" customWidth="1"/>
    <col min="5657" max="5659" width="16.77734375" style="4" customWidth="1"/>
    <col min="5660" max="5660" width="14.33203125" style="4" customWidth="1"/>
    <col min="5661" max="5661" width="13.21875" style="4" customWidth="1"/>
    <col min="5662" max="5662" width="12.77734375" style="4" customWidth="1"/>
    <col min="5663" max="5663" width="0" style="4" hidden="1" customWidth="1"/>
    <col min="5664" max="5664" width="11.77734375" style="4" customWidth="1"/>
    <col min="5665" max="5888" width="10" style="4"/>
    <col min="5889" max="5889" width="5.21875" style="4" customWidth="1"/>
    <col min="5890" max="5890" width="34.5546875" style="4" customWidth="1"/>
    <col min="5891" max="5891" width="5.109375" style="4" customWidth="1"/>
    <col min="5892" max="5892" width="18.33203125" style="4" customWidth="1"/>
    <col min="5893" max="5893" width="17.6640625" style="4" customWidth="1"/>
    <col min="5894" max="5895" width="18.33203125" style="4" customWidth="1"/>
    <col min="5896" max="5896" width="20" style="4" customWidth="1"/>
    <col min="5897" max="5897" width="17.77734375" style="4" customWidth="1"/>
    <col min="5898" max="5898" width="16.21875" style="4" customWidth="1"/>
    <col min="5899" max="5899" width="15.5546875" style="4" customWidth="1"/>
    <col min="5900" max="5900" width="17.88671875" style="4" customWidth="1"/>
    <col min="5901" max="5901" width="15.6640625" style="4" customWidth="1"/>
    <col min="5902" max="5902" width="14" style="4" customWidth="1"/>
    <col min="5903" max="5903" width="14.88671875" style="4" customWidth="1"/>
    <col min="5904" max="5904" width="14.5546875" style="4" customWidth="1"/>
    <col min="5905" max="5905" width="13.33203125" style="4" customWidth="1"/>
    <col min="5906" max="5906" width="16.109375" style="4" customWidth="1"/>
    <col min="5907" max="5907" width="11.77734375" style="4" customWidth="1"/>
    <col min="5908" max="5908" width="12.88671875" style="4" customWidth="1"/>
    <col min="5909" max="5909" width="16.33203125" style="4" customWidth="1"/>
    <col min="5910" max="5910" width="14.88671875" style="4" customWidth="1"/>
    <col min="5911" max="5911" width="15.109375" style="4" customWidth="1"/>
    <col min="5912" max="5912" width="17.109375" style="4" customWidth="1"/>
    <col min="5913" max="5915" width="16.77734375" style="4" customWidth="1"/>
    <col min="5916" max="5916" width="14.33203125" style="4" customWidth="1"/>
    <col min="5917" max="5917" width="13.21875" style="4" customWidth="1"/>
    <col min="5918" max="5918" width="12.77734375" style="4" customWidth="1"/>
    <col min="5919" max="5919" width="0" style="4" hidden="1" customWidth="1"/>
    <col min="5920" max="5920" width="11.77734375" style="4" customWidth="1"/>
    <col min="5921" max="6144" width="10" style="4"/>
    <col min="6145" max="6145" width="5.21875" style="4" customWidth="1"/>
    <col min="6146" max="6146" width="34.5546875" style="4" customWidth="1"/>
    <col min="6147" max="6147" width="5.109375" style="4" customWidth="1"/>
    <col min="6148" max="6148" width="18.33203125" style="4" customWidth="1"/>
    <col min="6149" max="6149" width="17.6640625" style="4" customWidth="1"/>
    <col min="6150" max="6151" width="18.33203125" style="4" customWidth="1"/>
    <col min="6152" max="6152" width="20" style="4" customWidth="1"/>
    <col min="6153" max="6153" width="17.77734375" style="4" customWidth="1"/>
    <col min="6154" max="6154" width="16.21875" style="4" customWidth="1"/>
    <col min="6155" max="6155" width="15.5546875" style="4" customWidth="1"/>
    <col min="6156" max="6156" width="17.88671875" style="4" customWidth="1"/>
    <col min="6157" max="6157" width="15.6640625" style="4" customWidth="1"/>
    <col min="6158" max="6158" width="14" style="4" customWidth="1"/>
    <col min="6159" max="6159" width="14.88671875" style="4" customWidth="1"/>
    <col min="6160" max="6160" width="14.5546875" style="4" customWidth="1"/>
    <col min="6161" max="6161" width="13.33203125" style="4" customWidth="1"/>
    <col min="6162" max="6162" width="16.109375" style="4" customWidth="1"/>
    <col min="6163" max="6163" width="11.77734375" style="4" customWidth="1"/>
    <col min="6164" max="6164" width="12.88671875" style="4" customWidth="1"/>
    <col min="6165" max="6165" width="16.33203125" style="4" customWidth="1"/>
    <col min="6166" max="6166" width="14.88671875" style="4" customWidth="1"/>
    <col min="6167" max="6167" width="15.109375" style="4" customWidth="1"/>
    <col min="6168" max="6168" width="17.109375" style="4" customWidth="1"/>
    <col min="6169" max="6171" width="16.77734375" style="4" customWidth="1"/>
    <col min="6172" max="6172" width="14.33203125" style="4" customWidth="1"/>
    <col min="6173" max="6173" width="13.21875" style="4" customWidth="1"/>
    <col min="6174" max="6174" width="12.77734375" style="4" customWidth="1"/>
    <col min="6175" max="6175" width="0" style="4" hidden="1" customWidth="1"/>
    <col min="6176" max="6176" width="11.77734375" style="4" customWidth="1"/>
    <col min="6177" max="6400" width="10" style="4"/>
    <col min="6401" max="6401" width="5.21875" style="4" customWidth="1"/>
    <col min="6402" max="6402" width="34.5546875" style="4" customWidth="1"/>
    <col min="6403" max="6403" width="5.109375" style="4" customWidth="1"/>
    <col min="6404" max="6404" width="18.33203125" style="4" customWidth="1"/>
    <col min="6405" max="6405" width="17.6640625" style="4" customWidth="1"/>
    <col min="6406" max="6407" width="18.33203125" style="4" customWidth="1"/>
    <col min="6408" max="6408" width="20" style="4" customWidth="1"/>
    <col min="6409" max="6409" width="17.77734375" style="4" customWidth="1"/>
    <col min="6410" max="6410" width="16.21875" style="4" customWidth="1"/>
    <col min="6411" max="6411" width="15.5546875" style="4" customWidth="1"/>
    <col min="6412" max="6412" width="17.88671875" style="4" customWidth="1"/>
    <col min="6413" max="6413" width="15.6640625" style="4" customWidth="1"/>
    <col min="6414" max="6414" width="14" style="4" customWidth="1"/>
    <col min="6415" max="6415" width="14.88671875" style="4" customWidth="1"/>
    <col min="6416" max="6416" width="14.5546875" style="4" customWidth="1"/>
    <col min="6417" max="6417" width="13.33203125" style="4" customWidth="1"/>
    <col min="6418" max="6418" width="16.109375" style="4" customWidth="1"/>
    <col min="6419" max="6419" width="11.77734375" style="4" customWidth="1"/>
    <col min="6420" max="6420" width="12.88671875" style="4" customWidth="1"/>
    <col min="6421" max="6421" width="16.33203125" style="4" customWidth="1"/>
    <col min="6422" max="6422" width="14.88671875" style="4" customWidth="1"/>
    <col min="6423" max="6423" width="15.109375" style="4" customWidth="1"/>
    <col min="6424" max="6424" width="17.109375" style="4" customWidth="1"/>
    <col min="6425" max="6427" width="16.77734375" style="4" customWidth="1"/>
    <col min="6428" max="6428" width="14.33203125" style="4" customWidth="1"/>
    <col min="6429" max="6429" width="13.21875" style="4" customWidth="1"/>
    <col min="6430" max="6430" width="12.77734375" style="4" customWidth="1"/>
    <col min="6431" max="6431" width="0" style="4" hidden="1" customWidth="1"/>
    <col min="6432" max="6432" width="11.77734375" style="4" customWidth="1"/>
    <col min="6433" max="6656" width="10" style="4"/>
    <col min="6657" max="6657" width="5.21875" style="4" customWidth="1"/>
    <col min="6658" max="6658" width="34.5546875" style="4" customWidth="1"/>
    <col min="6659" max="6659" width="5.109375" style="4" customWidth="1"/>
    <col min="6660" max="6660" width="18.33203125" style="4" customWidth="1"/>
    <col min="6661" max="6661" width="17.6640625" style="4" customWidth="1"/>
    <col min="6662" max="6663" width="18.33203125" style="4" customWidth="1"/>
    <col min="6664" max="6664" width="20" style="4" customWidth="1"/>
    <col min="6665" max="6665" width="17.77734375" style="4" customWidth="1"/>
    <col min="6666" max="6666" width="16.21875" style="4" customWidth="1"/>
    <col min="6667" max="6667" width="15.5546875" style="4" customWidth="1"/>
    <col min="6668" max="6668" width="17.88671875" style="4" customWidth="1"/>
    <col min="6669" max="6669" width="15.6640625" style="4" customWidth="1"/>
    <col min="6670" max="6670" width="14" style="4" customWidth="1"/>
    <col min="6671" max="6671" width="14.88671875" style="4" customWidth="1"/>
    <col min="6672" max="6672" width="14.5546875" style="4" customWidth="1"/>
    <col min="6673" max="6673" width="13.33203125" style="4" customWidth="1"/>
    <col min="6674" max="6674" width="16.109375" style="4" customWidth="1"/>
    <col min="6675" max="6675" width="11.77734375" style="4" customWidth="1"/>
    <col min="6676" max="6676" width="12.88671875" style="4" customWidth="1"/>
    <col min="6677" max="6677" width="16.33203125" style="4" customWidth="1"/>
    <col min="6678" max="6678" width="14.88671875" style="4" customWidth="1"/>
    <col min="6679" max="6679" width="15.109375" style="4" customWidth="1"/>
    <col min="6680" max="6680" width="17.109375" style="4" customWidth="1"/>
    <col min="6681" max="6683" width="16.77734375" style="4" customWidth="1"/>
    <col min="6684" max="6684" width="14.33203125" style="4" customWidth="1"/>
    <col min="6685" max="6685" width="13.21875" style="4" customWidth="1"/>
    <col min="6686" max="6686" width="12.77734375" style="4" customWidth="1"/>
    <col min="6687" max="6687" width="0" style="4" hidden="1" customWidth="1"/>
    <col min="6688" max="6688" width="11.77734375" style="4" customWidth="1"/>
    <col min="6689" max="6912" width="10" style="4"/>
    <col min="6913" max="6913" width="5.21875" style="4" customWidth="1"/>
    <col min="6914" max="6914" width="34.5546875" style="4" customWidth="1"/>
    <col min="6915" max="6915" width="5.109375" style="4" customWidth="1"/>
    <col min="6916" max="6916" width="18.33203125" style="4" customWidth="1"/>
    <col min="6917" max="6917" width="17.6640625" style="4" customWidth="1"/>
    <col min="6918" max="6919" width="18.33203125" style="4" customWidth="1"/>
    <col min="6920" max="6920" width="20" style="4" customWidth="1"/>
    <col min="6921" max="6921" width="17.77734375" style="4" customWidth="1"/>
    <col min="6922" max="6922" width="16.21875" style="4" customWidth="1"/>
    <col min="6923" max="6923" width="15.5546875" style="4" customWidth="1"/>
    <col min="6924" max="6924" width="17.88671875" style="4" customWidth="1"/>
    <col min="6925" max="6925" width="15.6640625" style="4" customWidth="1"/>
    <col min="6926" max="6926" width="14" style="4" customWidth="1"/>
    <col min="6927" max="6927" width="14.88671875" style="4" customWidth="1"/>
    <col min="6928" max="6928" width="14.5546875" style="4" customWidth="1"/>
    <col min="6929" max="6929" width="13.33203125" style="4" customWidth="1"/>
    <col min="6930" max="6930" width="16.109375" style="4" customWidth="1"/>
    <col min="6931" max="6931" width="11.77734375" style="4" customWidth="1"/>
    <col min="6932" max="6932" width="12.88671875" style="4" customWidth="1"/>
    <col min="6933" max="6933" width="16.33203125" style="4" customWidth="1"/>
    <col min="6934" max="6934" width="14.88671875" style="4" customWidth="1"/>
    <col min="6935" max="6935" width="15.109375" style="4" customWidth="1"/>
    <col min="6936" max="6936" width="17.109375" style="4" customWidth="1"/>
    <col min="6937" max="6939" width="16.77734375" style="4" customWidth="1"/>
    <col min="6940" max="6940" width="14.33203125" style="4" customWidth="1"/>
    <col min="6941" max="6941" width="13.21875" style="4" customWidth="1"/>
    <col min="6942" max="6942" width="12.77734375" style="4" customWidth="1"/>
    <col min="6943" max="6943" width="0" style="4" hidden="1" customWidth="1"/>
    <col min="6944" max="6944" width="11.77734375" style="4" customWidth="1"/>
    <col min="6945" max="7168" width="10" style="4"/>
    <col min="7169" max="7169" width="5.21875" style="4" customWidth="1"/>
    <col min="7170" max="7170" width="34.5546875" style="4" customWidth="1"/>
    <col min="7171" max="7171" width="5.109375" style="4" customWidth="1"/>
    <col min="7172" max="7172" width="18.33203125" style="4" customWidth="1"/>
    <col min="7173" max="7173" width="17.6640625" style="4" customWidth="1"/>
    <col min="7174" max="7175" width="18.33203125" style="4" customWidth="1"/>
    <col min="7176" max="7176" width="20" style="4" customWidth="1"/>
    <col min="7177" max="7177" width="17.77734375" style="4" customWidth="1"/>
    <col min="7178" max="7178" width="16.21875" style="4" customWidth="1"/>
    <col min="7179" max="7179" width="15.5546875" style="4" customWidth="1"/>
    <col min="7180" max="7180" width="17.88671875" style="4" customWidth="1"/>
    <col min="7181" max="7181" width="15.6640625" style="4" customWidth="1"/>
    <col min="7182" max="7182" width="14" style="4" customWidth="1"/>
    <col min="7183" max="7183" width="14.88671875" style="4" customWidth="1"/>
    <col min="7184" max="7184" width="14.5546875" style="4" customWidth="1"/>
    <col min="7185" max="7185" width="13.33203125" style="4" customWidth="1"/>
    <col min="7186" max="7186" width="16.109375" style="4" customWidth="1"/>
    <col min="7187" max="7187" width="11.77734375" style="4" customWidth="1"/>
    <col min="7188" max="7188" width="12.88671875" style="4" customWidth="1"/>
    <col min="7189" max="7189" width="16.33203125" style="4" customWidth="1"/>
    <col min="7190" max="7190" width="14.88671875" style="4" customWidth="1"/>
    <col min="7191" max="7191" width="15.109375" style="4" customWidth="1"/>
    <col min="7192" max="7192" width="17.109375" style="4" customWidth="1"/>
    <col min="7193" max="7195" width="16.77734375" style="4" customWidth="1"/>
    <col min="7196" max="7196" width="14.33203125" style="4" customWidth="1"/>
    <col min="7197" max="7197" width="13.21875" style="4" customWidth="1"/>
    <col min="7198" max="7198" width="12.77734375" style="4" customWidth="1"/>
    <col min="7199" max="7199" width="0" style="4" hidden="1" customWidth="1"/>
    <col min="7200" max="7200" width="11.77734375" style="4" customWidth="1"/>
    <col min="7201" max="7424" width="10" style="4"/>
    <col min="7425" max="7425" width="5.21875" style="4" customWidth="1"/>
    <col min="7426" max="7426" width="34.5546875" style="4" customWidth="1"/>
    <col min="7427" max="7427" width="5.109375" style="4" customWidth="1"/>
    <col min="7428" max="7428" width="18.33203125" style="4" customWidth="1"/>
    <col min="7429" max="7429" width="17.6640625" style="4" customWidth="1"/>
    <col min="7430" max="7431" width="18.33203125" style="4" customWidth="1"/>
    <col min="7432" max="7432" width="20" style="4" customWidth="1"/>
    <col min="7433" max="7433" width="17.77734375" style="4" customWidth="1"/>
    <col min="7434" max="7434" width="16.21875" style="4" customWidth="1"/>
    <col min="7435" max="7435" width="15.5546875" style="4" customWidth="1"/>
    <col min="7436" max="7436" width="17.88671875" style="4" customWidth="1"/>
    <col min="7437" max="7437" width="15.6640625" style="4" customWidth="1"/>
    <col min="7438" max="7438" width="14" style="4" customWidth="1"/>
    <col min="7439" max="7439" width="14.88671875" style="4" customWidth="1"/>
    <col min="7440" max="7440" width="14.5546875" style="4" customWidth="1"/>
    <col min="7441" max="7441" width="13.33203125" style="4" customWidth="1"/>
    <col min="7442" max="7442" width="16.109375" style="4" customWidth="1"/>
    <col min="7443" max="7443" width="11.77734375" style="4" customWidth="1"/>
    <col min="7444" max="7444" width="12.88671875" style="4" customWidth="1"/>
    <col min="7445" max="7445" width="16.33203125" style="4" customWidth="1"/>
    <col min="7446" max="7446" width="14.88671875" style="4" customWidth="1"/>
    <col min="7447" max="7447" width="15.109375" style="4" customWidth="1"/>
    <col min="7448" max="7448" width="17.109375" style="4" customWidth="1"/>
    <col min="7449" max="7451" width="16.77734375" style="4" customWidth="1"/>
    <col min="7452" max="7452" width="14.33203125" style="4" customWidth="1"/>
    <col min="7453" max="7453" width="13.21875" style="4" customWidth="1"/>
    <col min="7454" max="7454" width="12.77734375" style="4" customWidth="1"/>
    <col min="7455" max="7455" width="0" style="4" hidden="1" customWidth="1"/>
    <col min="7456" max="7456" width="11.77734375" style="4" customWidth="1"/>
    <col min="7457" max="7680" width="10" style="4"/>
    <col min="7681" max="7681" width="5.21875" style="4" customWidth="1"/>
    <col min="7682" max="7682" width="34.5546875" style="4" customWidth="1"/>
    <col min="7683" max="7683" width="5.109375" style="4" customWidth="1"/>
    <col min="7684" max="7684" width="18.33203125" style="4" customWidth="1"/>
    <col min="7685" max="7685" width="17.6640625" style="4" customWidth="1"/>
    <col min="7686" max="7687" width="18.33203125" style="4" customWidth="1"/>
    <col min="7688" max="7688" width="20" style="4" customWidth="1"/>
    <col min="7689" max="7689" width="17.77734375" style="4" customWidth="1"/>
    <col min="7690" max="7690" width="16.21875" style="4" customWidth="1"/>
    <col min="7691" max="7691" width="15.5546875" style="4" customWidth="1"/>
    <col min="7692" max="7692" width="17.88671875" style="4" customWidth="1"/>
    <col min="7693" max="7693" width="15.6640625" style="4" customWidth="1"/>
    <col min="7694" max="7694" width="14" style="4" customWidth="1"/>
    <col min="7695" max="7695" width="14.88671875" style="4" customWidth="1"/>
    <col min="7696" max="7696" width="14.5546875" style="4" customWidth="1"/>
    <col min="7697" max="7697" width="13.33203125" style="4" customWidth="1"/>
    <col min="7698" max="7698" width="16.109375" style="4" customWidth="1"/>
    <col min="7699" max="7699" width="11.77734375" style="4" customWidth="1"/>
    <col min="7700" max="7700" width="12.88671875" style="4" customWidth="1"/>
    <col min="7701" max="7701" width="16.33203125" style="4" customWidth="1"/>
    <col min="7702" max="7702" width="14.88671875" style="4" customWidth="1"/>
    <col min="7703" max="7703" width="15.109375" style="4" customWidth="1"/>
    <col min="7704" max="7704" width="17.109375" style="4" customWidth="1"/>
    <col min="7705" max="7707" width="16.77734375" style="4" customWidth="1"/>
    <col min="7708" max="7708" width="14.33203125" style="4" customWidth="1"/>
    <col min="7709" max="7709" width="13.21875" style="4" customWidth="1"/>
    <col min="7710" max="7710" width="12.77734375" style="4" customWidth="1"/>
    <col min="7711" max="7711" width="0" style="4" hidden="1" customWidth="1"/>
    <col min="7712" max="7712" width="11.77734375" style="4" customWidth="1"/>
    <col min="7713" max="7936" width="10" style="4"/>
    <col min="7937" max="7937" width="5.21875" style="4" customWidth="1"/>
    <col min="7938" max="7938" width="34.5546875" style="4" customWidth="1"/>
    <col min="7939" max="7939" width="5.109375" style="4" customWidth="1"/>
    <col min="7940" max="7940" width="18.33203125" style="4" customWidth="1"/>
    <col min="7941" max="7941" width="17.6640625" style="4" customWidth="1"/>
    <col min="7942" max="7943" width="18.33203125" style="4" customWidth="1"/>
    <col min="7944" max="7944" width="20" style="4" customWidth="1"/>
    <col min="7945" max="7945" width="17.77734375" style="4" customWidth="1"/>
    <col min="7946" max="7946" width="16.21875" style="4" customWidth="1"/>
    <col min="7947" max="7947" width="15.5546875" style="4" customWidth="1"/>
    <col min="7948" max="7948" width="17.88671875" style="4" customWidth="1"/>
    <col min="7949" max="7949" width="15.6640625" style="4" customWidth="1"/>
    <col min="7950" max="7950" width="14" style="4" customWidth="1"/>
    <col min="7951" max="7951" width="14.88671875" style="4" customWidth="1"/>
    <col min="7952" max="7952" width="14.5546875" style="4" customWidth="1"/>
    <col min="7953" max="7953" width="13.33203125" style="4" customWidth="1"/>
    <col min="7954" max="7954" width="16.109375" style="4" customWidth="1"/>
    <col min="7955" max="7955" width="11.77734375" style="4" customWidth="1"/>
    <col min="7956" max="7956" width="12.88671875" style="4" customWidth="1"/>
    <col min="7957" max="7957" width="16.33203125" style="4" customWidth="1"/>
    <col min="7958" max="7958" width="14.88671875" style="4" customWidth="1"/>
    <col min="7959" max="7959" width="15.109375" style="4" customWidth="1"/>
    <col min="7960" max="7960" width="17.109375" style="4" customWidth="1"/>
    <col min="7961" max="7963" width="16.77734375" style="4" customWidth="1"/>
    <col min="7964" max="7964" width="14.33203125" style="4" customWidth="1"/>
    <col min="7965" max="7965" width="13.21875" style="4" customWidth="1"/>
    <col min="7966" max="7966" width="12.77734375" style="4" customWidth="1"/>
    <col min="7967" max="7967" width="0" style="4" hidden="1" customWidth="1"/>
    <col min="7968" max="7968" width="11.77734375" style="4" customWidth="1"/>
    <col min="7969" max="8192" width="10" style="4"/>
    <col min="8193" max="8193" width="5.21875" style="4" customWidth="1"/>
    <col min="8194" max="8194" width="34.5546875" style="4" customWidth="1"/>
    <col min="8195" max="8195" width="5.109375" style="4" customWidth="1"/>
    <col min="8196" max="8196" width="18.33203125" style="4" customWidth="1"/>
    <col min="8197" max="8197" width="17.6640625" style="4" customWidth="1"/>
    <col min="8198" max="8199" width="18.33203125" style="4" customWidth="1"/>
    <col min="8200" max="8200" width="20" style="4" customWidth="1"/>
    <col min="8201" max="8201" width="17.77734375" style="4" customWidth="1"/>
    <col min="8202" max="8202" width="16.21875" style="4" customWidth="1"/>
    <col min="8203" max="8203" width="15.5546875" style="4" customWidth="1"/>
    <col min="8204" max="8204" width="17.88671875" style="4" customWidth="1"/>
    <col min="8205" max="8205" width="15.6640625" style="4" customWidth="1"/>
    <col min="8206" max="8206" width="14" style="4" customWidth="1"/>
    <col min="8207" max="8207" width="14.88671875" style="4" customWidth="1"/>
    <col min="8208" max="8208" width="14.5546875" style="4" customWidth="1"/>
    <col min="8209" max="8209" width="13.33203125" style="4" customWidth="1"/>
    <col min="8210" max="8210" width="16.109375" style="4" customWidth="1"/>
    <col min="8211" max="8211" width="11.77734375" style="4" customWidth="1"/>
    <col min="8212" max="8212" width="12.88671875" style="4" customWidth="1"/>
    <col min="8213" max="8213" width="16.33203125" style="4" customWidth="1"/>
    <col min="8214" max="8214" width="14.88671875" style="4" customWidth="1"/>
    <col min="8215" max="8215" width="15.109375" style="4" customWidth="1"/>
    <col min="8216" max="8216" width="17.109375" style="4" customWidth="1"/>
    <col min="8217" max="8219" width="16.77734375" style="4" customWidth="1"/>
    <col min="8220" max="8220" width="14.33203125" style="4" customWidth="1"/>
    <col min="8221" max="8221" width="13.21875" style="4" customWidth="1"/>
    <col min="8222" max="8222" width="12.77734375" style="4" customWidth="1"/>
    <col min="8223" max="8223" width="0" style="4" hidden="1" customWidth="1"/>
    <col min="8224" max="8224" width="11.77734375" style="4" customWidth="1"/>
    <col min="8225" max="8448" width="10" style="4"/>
    <col min="8449" max="8449" width="5.21875" style="4" customWidth="1"/>
    <col min="8450" max="8450" width="34.5546875" style="4" customWidth="1"/>
    <col min="8451" max="8451" width="5.109375" style="4" customWidth="1"/>
    <col min="8452" max="8452" width="18.33203125" style="4" customWidth="1"/>
    <col min="8453" max="8453" width="17.6640625" style="4" customWidth="1"/>
    <col min="8454" max="8455" width="18.33203125" style="4" customWidth="1"/>
    <col min="8456" max="8456" width="20" style="4" customWidth="1"/>
    <col min="8457" max="8457" width="17.77734375" style="4" customWidth="1"/>
    <col min="8458" max="8458" width="16.21875" style="4" customWidth="1"/>
    <col min="8459" max="8459" width="15.5546875" style="4" customWidth="1"/>
    <col min="8460" max="8460" width="17.88671875" style="4" customWidth="1"/>
    <col min="8461" max="8461" width="15.6640625" style="4" customWidth="1"/>
    <col min="8462" max="8462" width="14" style="4" customWidth="1"/>
    <col min="8463" max="8463" width="14.88671875" style="4" customWidth="1"/>
    <col min="8464" max="8464" width="14.5546875" style="4" customWidth="1"/>
    <col min="8465" max="8465" width="13.33203125" style="4" customWidth="1"/>
    <col min="8466" max="8466" width="16.109375" style="4" customWidth="1"/>
    <col min="8467" max="8467" width="11.77734375" style="4" customWidth="1"/>
    <col min="8468" max="8468" width="12.88671875" style="4" customWidth="1"/>
    <col min="8469" max="8469" width="16.33203125" style="4" customWidth="1"/>
    <col min="8470" max="8470" width="14.88671875" style="4" customWidth="1"/>
    <col min="8471" max="8471" width="15.109375" style="4" customWidth="1"/>
    <col min="8472" max="8472" width="17.109375" style="4" customWidth="1"/>
    <col min="8473" max="8475" width="16.77734375" style="4" customWidth="1"/>
    <col min="8476" max="8476" width="14.33203125" style="4" customWidth="1"/>
    <col min="8477" max="8477" width="13.21875" style="4" customWidth="1"/>
    <col min="8478" max="8478" width="12.77734375" style="4" customWidth="1"/>
    <col min="8479" max="8479" width="0" style="4" hidden="1" customWidth="1"/>
    <col min="8480" max="8480" width="11.77734375" style="4" customWidth="1"/>
    <col min="8481" max="8704" width="10" style="4"/>
    <col min="8705" max="8705" width="5.21875" style="4" customWidth="1"/>
    <col min="8706" max="8706" width="34.5546875" style="4" customWidth="1"/>
    <col min="8707" max="8707" width="5.109375" style="4" customWidth="1"/>
    <col min="8708" max="8708" width="18.33203125" style="4" customWidth="1"/>
    <col min="8709" max="8709" width="17.6640625" style="4" customWidth="1"/>
    <col min="8710" max="8711" width="18.33203125" style="4" customWidth="1"/>
    <col min="8712" max="8712" width="20" style="4" customWidth="1"/>
    <col min="8713" max="8713" width="17.77734375" style="4" customWidth="1"/>
    <col min="8714" max="8714" width="16.21875" style="4" customWidth="1"/>
    <col min="8715" max="8715" width="15.5546875" style="4" customWidth="1"/>
    <col min="8716" max="8716" width="17.88671875" style="4" customWidth="1"/>
    <col min="8717" max="8717" width="15.6640625" style="4" customWidth="1"/>
    <col min="8718" max="8718" width="14" style="4" customWidth="1"/>
    <col min="8719" max="8719" width="14.88671875" style="4" customWidth="1"/>
    <col min="8720" max="8720" width="14.5546875" style="4" customWidth="1"/>
    <col min="8721" max="8721" width="13.33203125" style="4" customWidth="1"/>
    <col min="8722" max="8722" width="16.109375" style="4" customWidth="1"/>
    <col min="8723" max="8723" width="11.77734375" style="4" customWidth="1"/>
    <col min="8724" max="8724" width="12.88671875" style="4" customWidth="1"/>
    <col min="8725" max="8725" width="16.33203125" style="4" customWidth="1"/>
    <col min="8726" max="8726" width="14.88671875" style="4" customWidth="1"/>
    <col min="8727" max="8727" width="15.109375" style="4" customWidth="1"/>
    <col min="8728" max="8728" width="17.109375" style="4" customWidth="1"/>
    <col min="8729" max="8731" width="16.77734375" style="4" customWidth="1"/>
    <col min="8732" max="8732" width="14.33203125" style="4" customWidth="1"/>
    <col min="8733" max="8733" width="13.21875" style="4" customWidth="1"/>
    <col min="8734" max="8734" width="12.77734375" style="4" customWidth="1"/>
    <col min="8735" max="8735" width="0" style="4" hidden="1" customWidth="1"/>
    <col min="8736" max="8736" width="11.77734375" style="4" customWidth="1"/>
    <col min="8737" max="8960" width="10" style="4"/>
    <col min="8961" max="8961" width="5.21875" style="4" customWidth="1"/>
    <col min="8962" max="8962" width="34.5546875" style="4" customWidth="1"/>
    <col min="8963" max="8963" width="5.109375" style="4" customWidth="1"/>
    <col min="8964" max="8964" width="18.33203125" style="4" customWidth="1"/>
    <col min="8965" max="8965" width="17.6640625" style="4" customWidth="1"/>
    <col min="8966" max="8967" width="18.33203125" style="4" customWidth="1"/>
    <col min="8968" max="8968" width="20" style="4" customWidth="1"/>
    <col min="8969" max="8969" width="17.77734375" style="4" customWidth="1"/>
    <col min="8970" max="8970" width="16.21875" style="4" customWidth="1"/>
    <col min="8971" max="8971" width="15.5546875" style="4" customWidth="1"/>
    <col min="8972" max="8972" width="17.88671875" style="4" customWidth="1"/>
    <col min="8973" max="8973" width="15.6640625" style="4" customWidth="1"/>
    <col min="8974" max="8974" width="14" style="4" customWidth="1"/>
    <col min="8975" max="8975" width="14.88671875" style="4" customWidth="1"/>
    <col min="8976" max="8976" width="14.5546875" style="4" customWidth="1"/>
    <col min="8977" max="8977" width="13.33203125" style="4" customWidth="1"/>
    <col min="8978" max="8978" width="16.109375" style="4" customWidth="1"/>
    <col min="8979" max="8979" width="11.77734375" style="4" customWidth="1"/>
    <col min="8980" max="8980" width="12.88671875" style="4" customWidth="1"/>
    <col min="8981" max="8981" width="16.33203125" style="4" customWidth="1"/>
    <col min="8982" max="8982" width="14.88671875" style="4" customWidth="1"/>
    <col min="8983" max="8983" width="15.109375" style="4" customWidth="1"/>
    <col min="8984" max="8984" width="17.109375" style="4" customWidth="1"/>
    <col min="8985" max="8987" width="16.77734375" style="4" customWidth="1"/>
    <col min="8988" max="8988" width="14.33203125" style="4" customWidth="1"/>
    <col min="8989" max="8989" width="13.21875" style="4" customWidth="1"/>
    <col min="8990" max="8990" width="12.77734375" style="4" customWidth="1"/>
    <col min="8991" max="8991" width="0" style="4" hidden="1" customWidth="1"/>
    <col min="8992" max="8992" width="11.77734375" style="4" customWidth="1"/>
    <col min="8993" max="9216" width="10" style="4"/>
    <col min="9217" max="9217" width="5.21875" style="4" customWidth="1"/>
    <col min="9218" max="9218" width="34.5546875" style="4" customWidth="1"/>
    <col min="9219" max="9219" width="5.109375" style="4" customWidth="1"/>
    <col min="9220" max="9220" width="18.33203125" style="4" customWidth="1"/>
    <col min="9221" max="9221" width="17.6640625" style="4" customWidth="1"/>
    <col min="9222" max="9223" width="18.33203125" style="4" customWidth="1"/>
    <col min="9224" max="9224" width="20" style="4" customWidth="1"/>
    <col min="9225" max="9225" width="17.77734375" style="4" customWidth="1"/>
    <col min="9226" max="9226" width="16.21875" style="4" customWidth="1"/>
    <col min="9227" max="9227" width="15.5546875" style="4" customWidth="1"/>
    <col min="9228" max="9228" width="17.88671875" style="4" customWidth="1"/>
    <col min="9229" max="9229" width="15.6640625" style="4" customWidth="1"/>
    <col min="9230" max="9230" width="14" style="4" customWidth="1"/>
    <col min="9231" max="9231" width="14.88671875" style="4" customWidth="1"/>
    <col min="9232" max="9232" width="14.5546875" style="4" customWidth="1"/>
    <col min="9233" max="9233" width="13.33203125" style="4" customWidth="1"/>
    <col min="9234" max="9234" width="16.109375" style="4" customWidth="1"/>
    <col min="9235" max="9235" width="11.77734375" style="4" customWidth="1"/>
    <col min="9236" max="9236" width="12.88671875" style="4" customWidth="1"/>
    <col min="9237" max="9237" width="16.33203125" style="4" customWidth="1"/>
    <col min="9238" max="9238" width="14.88671875" style="4" customWidth="1"/>
    <col min="9239" max="9239" width="15.109375" style="4" customWidth="1"/>
    <col min="9240" max="9240" width="17.109375" style="4" customWidth="1"/>
    <col min="9241" max="9243" width="16.77734375" style="4" customWidth="1"/>
    <col min="9244" max="9244" width="14.33203125" style="4" customWidth="1"/>
    <col min="9245" max="9245" width="13.21875" style="4" customWidth="1"/>
    <col min="9246" max="9246" width="12.77734375" style="4" customWidth="1"/>
    <col min="9247" max="9247" width="0" style="4" hidden="1" customWidth="1"/>
    <col min="9248" max="9248" width="11.77734375" style="4" customWidth="1"/>
    <col min="9249" max="9472" width="10" style="4"/>
    <col min="9473" max="9473" width="5.21875" style="4" customWidth="1"/>
    <col min="9474" max="9474" width="34.5546875" style="4" customWidth="1"/>
    <col min="9475" max="9475" width="5.109375" style="4" customWidth="1"/>
    <col min="9476" max="9476" width="18.33203125" style="4" customWidth="1"/>
    <col min="9477" max="9477" width="17.6640625" style="4" customWidth="1"/>
    <col min="9478" max="9479" width="18.33203125" style="4" customWidth="1"/>
    <col min="9480" max="9480" width="20" style="4" customWidth="1"/>
    <col min="9481" max="9481" width="17.77734375" style="4" customWidth="1"/>
    <col min="9482" max="9482" width="16.21875" style="4" customWidth="1"/>
    <col min="9483" max="9483" width="15.5546875" style="4" customWidth="1"/>
    <col min="9484" max="9484" width="17.88671875" style="4" customWidth="1"/>
    <col min="9485" max="9485" width="15.6640625" style="4" customWidth="1"/>
    <col min="9486" max="9486" width="14" style="4" customWidth="1"/>
    <col min="9487" max="9487" width="14.88671875" style="4" customWidth="1"/>
    <col min="9488" max="9488" width="14.5546875" style="4" customWidth="1"/>
    <col min="9489" max="9489" width="13.33203125" style="4" customWidth="1"/>
    <col min="9490" max="9490" width="16.109375" style="4" customWidth="1"/>
    <col min="9491" max="9491" width="11.77734375" style="4" customWidth="1"/>
    <col min="9492" max="9492" width="12.88671875" style="4" customWidth="1"/>
    <col min="9493" max="9493" width="16.33203125" style="4" customWidth="1"/>
    <col min="9494" max="9494" width="14.88671875" style="4" customWidth="1"/>
    <col min="9495" max="9495" width="15.109375" style="4" customWidth="1"/>
    <col min="9496" max="9496" width="17.109375" style="4" customWidth="1"/>
    <col min="9497" max="9499" width="16.77734375" style="4" customWidth="1"/>
    <col min="9500" max="9500" width="14.33203125" style="4" customWidth="1"/>
    <col min="9501" max="9501" width="13.21875" style="4" customWidth="1"/>
    <col min="9502" max="9502" width="12.77734375" style="4" customWidth="1"/>
    <col min="9503" max="9503" width="0" style="4" hidden="1" customWidth="1"/>
    <col min="9504" max="9504" width="11.77734375" style="4" customWidth="1"/>
    <col min="9505" max="9728" width="10" style="4"/>
    <col min="9729" max="9729" width="5.21875" style="4" customWidth="1"/>
    <col min="9730" max="9730" width="34.5546875" style="4" customWidth="1"/>
    <col min="9731" max="9731" width="5.109375" style="4" customWidth="1"/>
    <col min="9732" max="9732" width="18.33203125" style="4" customWidth="1"/>
    <col min="9733" max="9733" width="17.6640625" style="4" customWidth="1"/>
    <col min="9734" max="9735" width="18.33203125" style="4" customWidth="1"/>
    <col min="9736" max="9736" width="20" style="4" customWidth="1"/>
    <col min="9737" max="9737" width="17.77734375" style="4" customWidth="1"/>
    <col min="9738" max="9738" width="16.21875" style="4" customWidth="1"/>
    <col min="9739" max="9739" width="15.5546875" style="4" customWidth="1"/>
    <col min="9740" max="9740" width="17.88671875" style="4" customWidth="1"/>
    <col min="9741" max="9741" width="15.6640625" style="4" customWidth="1"/>
    <col min="9742" max="9742" width="14" style="4" customWidth="1"/>
    <col min="9743" max="9743" width="14.88671875" style="4" customWidth="1"/>
    <col min="9744" max="9744" width="14.5546875" style="4" customWidth="1"/>
    <col min="9745" max="9745" width="13.33203125" style="4" customWidth="1"/>
    <col min="9746" max="9746" width="16.109375" style="4" customWidth="1"/>
    <col min="9747" max="9747" width="11.77734375" style="4" customWidth="1"/>
    <col min="9748" max="9748" width="12.88671875" style="4" customWidth="1"/>
    <col min="9749" max="9749" width="16.33203125" style="4" customWidth="1"/>
    <col min="9750" max="9750" width="14.88671875" style="4" customWidth="1"/>
    <col min="9751" max="9751" width="15.109375" style="4" customWidth="1"/>
    <col min="9752" max="9752" width="17.109375" style="4" customWidth="1"/>
    <col min="9753" max="9755" width="16.77734375" style="4" customWidth="1"/>
    <col min="9756" max="9756" width="14.33203125" style="4" customWidth="1"/>
    <col min="9757" max="9757" width="13.21875" style="4" customWidth="1"/>
    <col min="9758" max="9758" width="12.77734375" style="4" customWidth="1"/>
    <col min="9759" max="9759" width="0" style="4" hidden="1" customWidth="1"/>
    <col min="9760" max="9760" width="11.77734375" style="4" customWidth="1"/>
    <col min="9761" max="9984" width="10" style="4"/>
    <col min="9985" max="9985" width="5.21875" style="4" customWidth="1"/>
    <col min="9986" max="9986" width="34.5546875" style="4" customWidth="1"/>
    <col min="9987" max="9987" width="5.109375" style="4" customWidth="1"/>
    <col min="9988" max="9988" width="18.33203125" style="4" customWidth="1"/>
    <col min="9989" max="9989" width="17.6640625" style="4" customWidth="1"/>
    <col min="9990" max="9991" width="18.33203125" style="4" customWidth="1"/>
    <col min="9992" max="9992" width="20" style="4" customWidth="1"/>
    <col min="9993" max="9993" width="17.77734375" style="4" customWidth="1"/>
    <col min="9994" max="9994" width="16.21875" style="4" customWidth="1"/>
    <col min="9995" max="9995" width="15.5546875" style="4" customWidth="1"/>
    <col min="9996" max="9996" width="17.88671875" style="4" customWidth="1"/>
    <col min="9997" max="9997" width="15.6640625" style="4" customWidth="1"/>
    <col min="9998" max="9998" width="14" style="4" customWidth="1"/>
    <col min="9999" max="9999" width="14.88671875" style="4" customWidth="1"/>
    <col min="10000" max="10000" width="14.5546875" style="4" customWidth="1"/>
    <col min="10001" max="10001" width="13.33203125" style="4" customWidth="1"/>
    <col min="10002" max="10002" width="16.109375" style="4" customWidth="1"/>
    <col min="10003" max="10003" width="11.77734375" style="4" customWidth="1"/>
    <col min="10004" max="10004" width="12.88671875" style="4" customWidth="1"/>
    <col min="10005" max="10005" width="16.33203125" style="4" customWidth="1"/>
    <col min="10006" max="10006" width="14.88671875" style="4" customWidth="1"/>
    <col min="10007" max="10007" width="15.109375" style="4" customWidth="1"/>
    <col min="10008" max="10008" width="17.109375" style="4" customWidth="1"/>
    <col min="10009" max="10011" width="16.77734375" style="4" customWidth="1"/>
    <col min="10012" max="10012" width="14.33203125" style="4" customWidth="1"/>
    <col min="10013" max="10013" width="13.21875" style="4" customWidth="1"/>
    <col min="10014" max="10014" width="12.77734375" style="4" customWidth="1"/>
    <col min="10015" max="10015" width="0" style="4" hidden="1" customWidth="1"/>
    <col min="10016" max="10016" width="11.77734375" style="4" customWidth="1"/>
    <col min="10017" max="10240" width="10" style="4"/>
    <col min="10241" max="10241" width="5.21875" style="4" customWidth="1"/>
    <col min="10242" max="10242" width="34.5546875" style="4" customWidth="1"/>
    <col min="10243" max="10243" width="5.109375" style="4" customWidth="1"/>
    <col min="10244" max="10244" width="18.33203125" style="4" customWidth="1"/>
    <col min="10245" max="10245" width="17.6640625" style="4" customWidth="1"/>
    <col min="10246" max="10247" width="18.33203125" style="4" customWidth="1"/>
    <col min="10248" max="10248" width="20" style="4" customWidth="1"/>
    <col min="10249" max="10249" width="17.77734375" style="4" customWidth="1"/>
    <col min="10250" max="10250" width="16.21875" style="4" customWidth="1"/>
    <col min="10251" max="10251" width="15.5546875" style="4" customWidth="1"/>
    <col min="10252" max="10252" width="17.88671875" style="4" customWidth="1"/>
    <col min="10253" max="10253" width="15.6640625" style="4" customWidth="1"/>
    <col min="10254" max="10254" width="14" style="4" customWidth="1"/>
    <col min="10255" max="10255" width="14.88671875" style="4" customWidth="1"/>
    <col min="10256" max="10256" width="14.5546875" style="4" customWidth="1"/>
    <col min="10257" max="10257" width="13.33203125" style="4" customWidth="1"/>
    <col min="10258" max="10258" width="16.109375" style="4" customWidth="1"/>
    <col min="10259" max="10259" width="11.77734375" style="4" customWidth="1"/>
    <col min="10260" max="10260" width="12.88671875" style="4" customWidth="1"/>
    <col min="10261" max="10261" width="16.33203125" style="4" customWidth="1"/>
    <col min="10262" max="10262" width="14.88671875" style="4" customWidth="1"/>
    <col min="10263" max="10263" width="15.109375" style="4" customWidth="1"/>
    <col min="10264" max="10264" width="17.109375" style="4" customWidth="1"/>
    <col min="10265" max="10267" width="16.77734375" style="4" customWidth="1"/>
    <col min="10268" max="10268" width="14.33203125" style="4" customWidth="1"/>
    <col min="10269" max="10269" width="13.21875" style="4" customWidth="1"/>
    <col min="10270" max="10270" width="12.77734375" style="4" customWidth="1"/>
    <col min="10271" max="10271" width="0" style="4" hidden="1" customWidth="1"/>
    <col min="10272" max="10272" width="11.77734375" style="4" customWidth="1"/>
    <col min="10273" max="10496" width="10" style="4"/>
    <col min="10497" max="10497" width="5.21875" style="4" customWidth="1"/>
    <col min="10498" max="10498" width="34.5546875" style="4" customWidth="1"/>
    <col min="10499" max="10499" width="5.109375" style="4" customWidth="1"/>
    <col min="10500" max="10500" width="18.33203125" style="4" customWidth="1"/>
    <col min="10501" max="10501" width="17.6640625" style="4" customWidth="1"/>
    <col min="10502" max="10503" width="18.33203125" style="4" customWidth="1"/>
    <col min="10504" max="10504" width="20" style="4" customWidth="1"/>
    <col min="10505" max="10505" width="17.77734375" style="4" customWidth="1"/>
    <col min="10506" max="10506" width="16.21875" style="4" customWidth="1"/>
    <col min="10507" max="10507" width="15.5546875" style="4" customWidth="1"/>
    <col min="10508" max="10508" width="17.88671875" style="4" customWidth="1"/>
    <col min="10509" max="10509" width="15.6640625" style="4" customWidth="1"/>
    <col min="10510" max="10510" width="14" style="4" customWidth="1"/>
    <col min="10511" max="10511" width="14.88671875" style="4" customWidth="1"/>
    <col min="10512" max="10512" width="14.5546875" style="4" customWidth="1"/>
    <col min="10513" max="10513" width="13.33203125" style="4" customWidth="1"/>
    <col min="10514" max="10514" width="16.109375" style="4" customWidth="1"/>
    <col min="10515" max="10515" width="11.77734375" style="4" customWidth="1"/>
    <col min="10516" max="10516" width="12.88671875" style="4" customWidth="1"/>
    <col min="10517" max="10517" width="16.33203125" style="4" customWidth="1"/>
    <col min="10518" max="10518" width="14.88671875" style="4" customWidth="1"/>
    <col min="10519" max="10519" width="15.109375" style="4" customWidth="1"/>
    <col min="10520" max="10520" width="17.109375" style="4" customWidth="1"/>
    <col min="10521" max="10523" width="16.77734375" style="4" customWidth="1"/>
    <col min="10524" max="10524" width="14.33203125" style="4" customWidth="1"/>
    <col min="10525" max="10525" width="13.21875" style="4" customWidth="1"/>
    <col min="10526" max="10526" width="12.77734375" style="4" customWidth="1"/>
    <col min="10527" max="10527" width="0" style="4" hidden="1" customWidth="1"/>
    <col min="10528" max="10528" width="11.77734375" style="4" customWidth="1"/>
    <col min="10529" max="10752" width="10" style="4"/>
    <col min="10753" max="10753" width="5.21875" style="4" customWidth="1"/>
    <col min="10754" max="10754" width="34.5546875" style="4" customWidth="1"/>
    <col min="10755" max="10755" width="5.109375" style="4" customWidth="1"/>
    <col min="10756" max="10756" width="18.33203125" style="4" customWidth="1"/>
    <col min="10757" max="10757" width="17.6640625" style="4" customWidth="1"/>
    <col min="10758" max="10759" width="18.33203125" style="4" customWidth="1"/>
    <col min="10760" max="10760" width="20" style="4" customWidth="1"/>
    <col min="10761" max="10761" width="17.77734375" style="4" customWidth="1"/>
    <col min="10762" max="10762" width="16.21875" style="4" customWidth="1"/>
    <col min="10763" max="10763" width="15.5546875" style="4" customWidth="1"/>
    <col min="10764" max="10764" width="17.88671875" style="4" customWidth="1"/>
    <col min="10765" max="10765" width="15.6640625" style="4" customWidth="1"/>
    <col min="10766" max="10766" width="14" style="4" customWidth="1"/>
    <col min="10767" max="10767" width="14.88671875" style="4" customWidth="1"/>
    <col min="10768" max="10768" width="14.5546875" style="4" customWidth="1"/>
    <col min="10769" max="10769" width="13.33203125" style="4" customWidth="1"/>
    <col min="10770" max="10770" width="16.109375" style="4" customWidth="1"/>
    <col min="10771" max="10771" width="11.77734375" style="4" customWidth="1"/>
    <col min="10772" max="10772" width="12.88671875" style="4" customWidth="1"/>
    <col min="10773" max="10773" width="16.33203125" style="4" customWidth="1"/>
    <col min="10774" max="10774" width="14.88671875" style="4" customWidth="1"/>
    <col min="10775" max="10775" width="15.109375" style="4" customWidth="1"/>
    <col min="10776" max="10776" width="17.109375" style="4" customWidth="1"/>
    <col min="10777" max="10779" width="16.77734375" style="4" customWidth="1"/>
    <col min="10780" max="10780" width="14.33203125" style="4" customWidth="1"/>
    <col min="10781" max="10781" width="13.21875" style="4" customWidth="1"/>
    <col min="10782" max="10782" width="12.77734375" style="4" customWidth="1"/>
    <col min="10783" max="10783" width="0" style="4" hidden="1" customWidth="1"/>
    <col min="10784" max="10784" width="11.77734375" style="4" customWidth="1"/>
    <col min="10785" max="11008" width="10" style="4"/>
    <col min="11009" max="11009" width="5.21875" style="4" customWidth="1"/>
    <col min="11010" max="11010" width="34.5546875" style="4" customWidth="1"/>
    <col min="11011" max="11011" width="5.109375" style="4" customWidth="1"/>
    <col min="11012" max="11012" width="18.33203125" style="4" customWidth="1"/>
    <col min="11013" max="11013" width="17.6640625" style="4" customWidth="1"/>
    <col min="11014" max="11015" width="18.33203125" style="4" customWidth="1"/>
    <col min="11016" max="11016" width="20" style="4" customWidth="1"/>
    <col min="11017" max="11017" width="17.77734375" style="4" customWidth="1"/>
    <col min="11018" max="11018" width="16.21875" style="4" customWidth="1"/>
    <col min="11019" max="11019" width="15.5546875" style="4" customWidth="1"/>
    <col min="11020" max="11020" width="17.88671875" style="4" customWidth="1"/>
    <col min="11021" max="11021" width="15.6640625" style="4" customWidth="1"/>
    <col min="11022" max="11022" width="14" style="4" customWidth="1"/>
    <col min="11023" max="11023" width="14.88671875" style="4" customWidth="1"/>
    <col min="11024" max="11024" width="14.5546875" style="4" customWidth="1"/>
    <col min="11025" max="11025" width="13.33203125" style="4" customWidth="1"/>
    <col min="11026" max="11026" width="16.109375" style="4" customWidth="1"/>
    <col min="11027" max="11027" width="11.77734375" style="4" customWidth="1"/>
    <col min="11028" max="11028" width="12.88671875" style="4" customWidth="1"/>
    <col min="11029" max="11029" width="16.33203125" style="4" customWidth="1"/>
    <col min="11030" max="11030" width="14.88671875" style="4" customWidth="1"/>
    <col min="11031" max="11031" width="15.109375" style="4" customWidth="1"/>
    <col min="11032" max="11032" width="17.109375" style="4" customWidth="1"/>
    <col min="11033" max="11035" width="16.77734375" style="4" customWidth="1"/>
    <col min="11036" max="11036" width="14.33203125" style="4" customWidth="1"/>
    <col min="11037" max="11037" width="13.21875" style="4" customWidth="1"/>
    <col min="11038" max="11038" width="12.77734375" style="4" customWidth="1"/>
    <col min="11039" max="11039" width="0" style="4" hidden="1" customWidth="1"/>
    <col min="11040" max="11040" width="11.77734375" style="4" customWidth="1"/>
    <col min="11041" max="11264" width="10" style="4"/>
    <col min="11265" max="11265" width="5.21875" style="4" customWidth="1"/>
    <col min="11266" max="11266" width="34.5546875" style="4" customWidth="1"/>
    <col min="11267" max="11267" width="5.109375" style="4" customWidth="1"/>
    <col min="11268" max="11268" width="18.33203125" style="4" customWidth="1"/>
    <col min="11269" max="11269" width="17.6640625" style="4" customWidth="1"/>
    <col min="11270" max="11271" width="18.33203125" style="4" customWidth="1"/>
    <col min="11272" max="11272" width="20" style="4" customWidth="1"/>
    <col min="11273" max="11273" width="17.77734375" style="4" customWidth="1"/>
    <col min="11274" max="11274" width="16.21875" style="4" customWidth="1"/>
    <col min="11275" max="11275" width="15.5546875" style="4" customWidth="1"/>
    <col min="11276" max="11276" width="17.88671875" style="4" customWidth="1"/>
    <col min="11277" max="11277" width="15.6640625" style="4" customWidth="1"/>
    <col min="11278" max="11278" width="14" style="4" customWidth="1"/>
    <col min="11279" max="11279" width="14.88671875" style="4" customWidth="1"/>
    <col min="11280" max="11280" width="14.5546875" style="4" customWidth="1"/>
    <col min="11281" max="11281" width="13.33203125" style="4" customWidth="1"/>
    <col min="11282" max="11282" width="16.109375" style="4" customWidth="1"/>
    <col min="11283" max="11283" width="11.77734375" style="4" customWidth="1"/>
    <col min="11284" max="11284" width="12.88671875" style="4" customWidth="1"/>
    <col min="11285" max="11285" width="16.33203125" style="4" customWidth="1"/>
    <col min="11286" max="11286" width="14.88671875" style="4" customWidth="1"/>
    <col min="11287" max="11287" width="15.109375" style="4" customWidth="1"/>
    <col min="11288" max="11288" width="17.109375" style="4" customWidth="1"/>
    <col min="11289" max="11291" width="16.77734375" style="4" customWidth="1"/>
    <col min="11292" max="11292" width="14.33203125" style="4" customWidth="1"/>
    <col min="11293" max="11293" width="13.21875" style="4" customWidth="1"/>
    <col min="11294" max="11294" width="12.77734375" style="4" customWidth="1"/>
    <col min="11295" max="11295" width="0" style="4" hidden="1" customWidth="1"/>
    <col min="11296" max="11296" width="11.77734375" style="4" customWidth="1"/>
    <col min="11297" max="11520" width="10" style="4"/>
    <col min="11521" max="11521" width="5.21875" style="4" customWidth="1"/>
    <col min="11522" max="11522" width="34.5546875" style="4" customWidth="1"/>
    <col min="11523" max="11523" width="5.109375" style="4" customWidth="1"/>
    <col min="11524" max="11524" width="18.33203125" style="4" customWidth="1"/>
    <col min="11525" max="11525" width="17.6640625" style="4" customWidth="1"/>
    <col min="11526" max="11527" width="18.33203125" style="4" customWidth="1"/>
    <col min="11528" max="11528" width="20" style="4" customWidth="1"/>
    <col min="11529" max="11529" width="17.77734375" style="4" customWidth="1"/>
    <col min="11530" max="11530" width="16.21875" style="4" customWidth="1"/>
    <col min="11531" max="11531" width="15.5546875" style="4" customWidth="1"/>
    <col min="11532" max="11532" width="17.88671875" style="4" customWidth="1"/>
    <col min="11533" max="11533" width="15.6640625" style="4" customWidth="1"/>
    <col min="11534" max="11534" width="14" style="4" customWidth="1"/>
    <col min="11535" max="11535" width="14.88671875" style="4" customWidth="1"/>
    <col min="11536" max="11536" width="14.5546875" style="4" customWidth="1"/>
    <col min="11537" max="11537" width="13.33203125" style="4" customWidth="1"/>
    <col min="11538" max="11538" width="16.109375" style="4" customWidth="1"/>
    <col min="11539" max="11539" width="11.77734375" style="4" customWidth="1"/>
    <col min="11540" max="11540" width="12.88671875" style="4" customWidth="1"/>
    <col min="11541" max="11541" width="16.33203125" style="4" customWidth="1"/>
    <col min="11542" max="11542" width="14.88671875" style="4" customWidth="1"/>
    <col min="11543" max="11543" width="15.109375" style="4" customWidth="1"/>
    <col min="11544" max="11544" width="17.109375" style="4" customWidth="1"/>
    <col min="11545" max="11547" width="16.77734375" style="4" customWidth="1"/>
    <col min="11548" max="11548" width="14.33203125" style="4" customWidth="1"/>
    <col min="11549" max="11549" width="13.21875" style="4" customWidth="1"/>
    <col min="11550" max="11550" width="12.77734375" style="4" customWidth="1"/>
    <col min="11551" max="11551" width="0" style="4" hidden="1" customWidth="1"/>
    <col min="11552" max="11552" width="11.77734375" style="4" customWidth="1"/>
    <col min="11553" max="11776" width="10" style="4"/>
    <col min="11777" max="11777" width="5.21875" style="4" customWidth="1"/>
    <col min="11778" max="11778" width="34.5546875" style="4" customWidth="1"/>
    <col min="11779" max="11779" width="5.109375" style="4" customWidth="1"/>
    <col min="11780" max="11780" width="18.33203125" style="4" customWidth="1"/>
    <col min="11781" max="11781" width="17.6640625" style="4" customWidth="1"/>
    <col min="11782" max="11783" width="18.33203125" style="4" customWidth="1"/>
    <col min="11784" max="11784" width="20" style="4" customWidth="1"/>
    <col min="11785" max="11785" width="17.77734375" style="4" customWidth="1"/>
    <col min="11786" max="11786" width="16.21875" style="4" customWidth="1"/>
    <col min="11787" max="11787" width="15.5546875" style="4" customWidth="1"/>
    <col min="11788" max="11788" width="17.88671875" style="4" customWidth="1"/>
    <col min="11789" max="11789" width="15.6640625" style="4" customWidth="1"/>
    <col min="11790" max="11790" width="14" style="4" customWidth="1"/>
    <col min="11791" max="11791" width="14.88671875" style="4" customWidth="1"/>
    <col min="11792" max="11792" width="14.5546875" style="4" customWidth="1"/>
    <col min="11793" max="11793" width="13.33203125" style="4" customWidth="1"/>
    <col min="11794" max="11794" width="16.109375" style="4" customWidth="1"/>
    <col min="11795" max="11795" width="11.77734375" style="4" customWidth="1"/>
    <col min="11796" max="11796" width="12.88671875" style="4" customWidth="1"/>
    <col min="11797" max="11797" width="16.33203125" style="4" customWidth="1"/>
    <col min="11798" max="11798" width="14.88671875" style="4" customWidth="1"/>
    <col min="11799" max="11799" width="15.109375" style="4" customWidth="1"/>
    <col min="11800" max="11800" width="17.109375" style="4" customWidth="1"/>
    <col min="11801" max="11803" width="16.77734375" style="4" customWidth="1"/>
    <col min="11804" max="11804" width="14.33203125" style="4" customWidth="1"/>
    <col min="11805" max="11805" width="13.21875" style="4" customWidth="1"/>
    <col min="11806" max="11806" width="12.77734375" style="4" customWidth="1"/>
    <col min="11807" max="11807" width="0" style="4" hidden="1" customWidth="1"/>
    <col min="11808" max="11808" width="11.77734375" style="4" customWidth="1"/>
    <col min="11809" max="12032" width="10" style="4"/>
    <col min="12033" max="12033" width="5.21875" style="4" customWidth="1"/>
    <col min="12034" max="12034" width="34.5546875" style="4" customWidth="1"/>
    <col min="12035" max="12035" width="5.109375" style="4" customWidth="1"/>
    <col min="12036" max="12036" width="18.33203125" style="4" customWidth="1"/>
    <col min="12037" max="12037" width="17.6640625" style="4" customWidth="1"/>
    <col min="12038" max="12039" width="18.33203125" style="4" customWidth="1"/>
    <col min="12040" max="12040" width="20" style="4" customWidth="1"/>
    <col min="12041" max="12041" width="17.77734375" style="4" customWidth="1"/>
    <col min="12042" max="12042" width="16.21875" style="4" customWidth="1"/>
    <col min="12043" max="12043" width="15.5546875" style="4" customWidth="1"/>
    <col min="12044" max="12044" width="17.88671875" style="4" customWidth="1"/>
    <col min="12045" max="12045" width="15.6640625" style="4" customWidth="1"/>
    <col min="12046" max="12046" width="14" style="4" customWidth="1"/>
    <col min="12047" max="12047" width="14.88671875" style="4" customWidth="1"/>
    <col min="12048" max="12048" width="14.5546875" style="4" customWidth="1"/>
    <col min="12049" max="12049" width="13.33203125" style="4" customWidth="1"/>
    <col min="12050" max="12050" width="16.109375" style="4" customWidth="1"/>
    <col min="12051" max="12051" width="11.77734375" style="4" customWidth="1"/>
    <col min="12052" max="12052" width="12.88671875" style="4" customWidth="1"/>
    <col min="12053" max="12053" width="16.33203125" style="4" customWidth="1"/>
    <col min="12054" max="12054" width="14.88671875" style="4" customWidth="1"/>
    <col min="12055" max="12055" width="15.109375" style="4" customWidth="1"/>
    <col min="12056" max="12056" width="17.109375" style="4" customWidth="1"/>
    <col min="12057" max="12059" width="16.77734375" style="4" customWidth="1"/>
    <col min="12060" max="12060" width="14.33203125" style="4" customWidth="1"/>
    <col min="12061" max="12061" width="13.21875" style="4" customWidth="1"/>
    <col min="12062" max="12062" width="12.77734375" style="4" customWidth="1"/>
    <col min="12063" max="12063" width="0" style="4" hidden="1" customWidth="1"/>
    <col min="12064" max="12064" width="11.77734375" style="4" customWidth="1"/>
    <col min="12065" max="12288" width="10" style="4"/>
    <col min="12289" max="12289" width="5.21875" style="4" customWidth="1"/>
    <col min="12290" max="12290" width="34.5546875" style="4" customWidth="1"/>
    <col min="12291" max="12291" width="5.109375" style="4" customWidth="1"/>
    <col min="12292" max="12292" width="18.33203125" style="4" customWidth="1"/>
    <col min="12293" max="12293" width="17.6640625" style="4" customWidth="1"/>
    <col min="12294" max="12295" width="18.33203125" style="4" customWidth="1"/>
    <col min="12296" max="12296" width="20" style="4" customWidth="1"/>
    <col min="12297" max="12297" width="17.77734375" style="4" customWidth="1"/>
    <col min="12298" max="12298" width="16.21875" style="4" customWidth="1"/>
    <col min="12299" max="12299" width="15.5546875" style="4" customWidth="1"/>
    <col min="12300" max="12300" width="17.88671875" style="4" customWidth="1"/>
    <col min="12301" max="12301" width="15.6640625" style="4" customWidth="1"/>
    <col min="12302" max="12302" width="14" style="4" customWidth="1"/>
    <col min="12303" max="12303" width="14.88671875" style="4" customWidth="1"/>
    <col min="12304" max="12304" width="14.5546875" style="4" customWidth="1"/>
    <col min="12305" max="12305" width="13.33203125" style="4" customWidth="1"/>
    <col min="12306" max="12306" width="16.109375" style="4" customWidth="1"/>
    <col min="12307" max="12307" width="11.77734375" style="4" customWidth="1"/>
    <col min="12308" max="12308" width="12.88671875" style="4" customWidth="1"/>
    <col min="12309" max="12309" width="16.33203125" style="4" customWidth="1"/>
    <col min="12310" max="12310" width="14.88671875" style="4" customWidth="1"/>
    <col min="12311" max="12311" width="15.109375" style="4" customWidth="1"/>
    <col min="12312" max="12312" width="17.109375" style="4" customWidth="1"/>
    <col min="12313" max="12315" width="16.77734375" style="4" customWidth="1"/>
    <col min="12316" max="12316" width="14.33203125" style="4" customWidth="1"/>
    <col min="12317" max="12317" width="13.21875" style="4" customWidth="1"/>
    <col min="12318" max="12318" width="12.77734375" style="4" customWidth="1"/>
    <col min="12319" max="12319" width="0" style="4" hidden="1" customWidth="1"/>
    <col min="12320" max="12320" width="11.77734375" style="4" customWidth="1"/>
    <col min="12321" max="12544" width="10" style="4"/>
    <col min="12545" max="12545" width="5.21875" style="4" customWidth="1"/>
    <col min="12546" max="12546" width="34.5546875" style="4" customWidth="1"/>
    <col min="12547" max="12547" width="5.109375" style="4" customWidth="1"/>
    <col min="12548" max="12548" width="18.33203125" style="4" customWidth="1"/>
    <col min="12549" max="12549" width="17.6640625" style="4" customWidth="1"/>
    <col min="12550" max="12551" width="18.33203125" style="4" customWidth="1"/>
    <col min="12552" max="12552" width="20" style="4" customWidth="1"/>
    <col min="12553" max="12553" width="17.77734375" style="4" customWidth="1"/>
    <col min="12554" max="12554" width="16.21875" style="4" customWidth="1"/>
    <col min="12555" max="12555" width="15.5546875" style="4" customWidth="1"/>
    <col min="12556" max="12556" width="17.88671875" style="4" customWidth="1"/>
    <col min="12557" max="12557" width="15.6640625" style="4" customWidth="1"/>
    <col min="12558" max="12558" width="14" style="4" customWidth="1"/>
    <col min="12559" max="12559" width="14.88671875" style="4" customWidth="1"/>
    <col min="12560" max="12560" width="14.5546875" style="4" customWidth="1"/>
    <col min="12561" max="12561" width="13.33203125" style="4" customWidth="1"/>
    <col min="12562" max="12562" width="16.109375" style="4" customWidth="1"/>
    <col min="12563" max="12563" width="11.77734375" style="4" customWidth="1"/>
    <col min="12564" max="12564" width="12.88671875" style="4" customWidth="1"/>
    <col min="12565" max="12565" width="16.33203125" style="4" customWidth="1"/>
    <col min="12566" max="12566" width="14.88671875" style="4" customWidth="1"/>
    <col min="12567" max="12567" width="15.109375" style="4" customWidth="1"/>
    <col min="12568" max="12568" width="17.109375" style="4" customWidth="1"/>
    <col min="12569" max="12571" width="16.77734375" style="4" customWidth="1"/>
    <col min="12572" max="12572" width="14.33203125" style="4" customWidth="1"/>
    <col min="12573" max="12573" width="13.21875" style="4" customWidth="1"/>
    <col min="12574" max="12574" width="12.77734375" style="4" customWidth="1"/>
    <col min="12575" max="12575" width="0" style="4" hidden="1" customWidth="1"/>
    <col min="12576" max="12576" width="11.77734375" style="4" customWidth="1"/>
    <col min="12577" max="12800" width="10" style="4"/>
    <col min="12801" max="12801" width="5.21875" style="4" customWidth="1"/>
    <col min="12802" max="12802" width="34.5546875" style="4" customWidth="1"/>
    <col min="12803" max="12803" width="5.109375" style="4" customWidth="1"/>
    <col min="12804" max="12804" width="18.33203125" style="4" customWidth="1"/>
    <col min="12805" max="12805" width="17.6640625" style="4" customWidth="1"/>
    <col min="12806" max="12807" width="18.33203125" style="4" customWidth="1"/>
    <col min="12808" max="12808" width="20" style="4" customWidth="1"/>
    <col min="12809" max="12809" width="17.77734375" style="4" customWidth="1"/>
    <col min="12810" max="12810" width="16.21875" style="4" customWidth="1"/>
    <col min="12811" max="12811" width="15.5546875" style="4" customWidth="1"/>
    <col min="12812" max="12812" width="17.88671875" style="4" customWidth="1"/>
    <col min="12813" max="12813" width="15.6640625" style="4" customWidth="1"/>
    <col min="12814" max="12814" width="14" style="4" customWidth="1"/>
    <col min="12815" max="12815" width="14.88671875" style="4" customWidth="1"/>
    <col min="12816" max="12816" width="14.5546875" style="4" customWidth="1"/>
    <col min="12817" max="12817" width="13.33203125" style="4" customWidth="1"/>
    <col min="12818" max="12818" width="16.109375" style="4" customWidth="1"/>
    <col min="12819" max="12819" width="11.77734375" style="4" customWidth="1"/>
    <col min="12820" max="12820" width="12.88671875" style="4" customWidth="1"/>
    <col min="12821" max="12821" width="16.33203125" style="4" customWidth="1"/>
    <col min="12822" max="12822" width="14.88671875" style="4" customWidth="1"/>
    <col min="12823" max="12823" width="15.109375" style="4" customWidth="1"/>
    <col min="12824" max="12824" width="17.109375" style="4" customWidth="1"/>
    <col min="12825" max="12827" width="16.77734375" style="4" customWidth="1"/>
    <col min="12828" max="12828" width="14.33203125" style="4" customWidth="1"/>
    <col min="12829" max="12829" width="13.21875" style="4" customWidth="1"/>
    <col min="12830" max="12830" width="12.77734375" style="4" customWidth="1"/>
    <col min="12831" max="12831" width="0" style="4" hidden="1" customWidth="1"/>
    <col min="12832" max="12832" width="11.77734375" style="4" customWidth="1"/>
    <col min="12833" max="13056" width="10" style="4"/>
    <col min="13057" max="13057" width="5.21875" style="4" customWidth="1"/>
    <col min="13058" max="13058" width="34.5546875" style="4" customWidth="1"/>
    <col min="13059" max="13059" width="5.109375" style="4" customWidth="1"/>
    <col min="13060" max="13060" width="18.33203125" style="4" customWidth="1"/>
    <col min="13061" max="13061" width="17.6640625" style="4" customWidth="1"/>
    <col min="13062" max="13063" width="18.33203125" style="4" customWidth="1"/>
    <col min="13064" max="13064" width="20" style="4" customWidth="1"/>
    <col min="13065" max="13065" width="17.77734375" style="4" customWidth="1"/>
    <col min="13066" max="13066" width="16.21875" style="4" customWidth="1"/>
    <col min="13067" max="13067" width="15.5546875" style="4" customWidth="1"/>
    <col min="13068" max="13068" width="17.88671875" style="4" customWidth="1"/>
    <col min="13069" max="13069" width="15.6640625" style="4" customWidth="1"/>
    <col min="13070" max="13070" width="14" style="4" customWidth="1"/>
    <col min="13071" max="13071" width="14.88671875" style="4" customWidth="1"/>
    <col min="13072" max="13072" width="14.5546875" style="4" customWidth="1"/>
    <col min="13073" max="13073" width="13.33203125" style="4" customWidth="1"/>
    <col min="13074" max="13074" width="16.109375" style="4" customWidth="1"/>
    <col min="13075" max="13075" width="11.77734375" style="4" customWidth="1"/>
    <col min="13076" max="13076" width="12.88671875" style="4" customWidth="1"/>
    <col min="13077" max="13077" width="16.33203125" style="4" customWidth="1"/>
    <col min="13078" max="13078" width="14.88671875" style="4" customWidth="1"/>
    <col min="13079" max="13079" width="15.109375" style="4" customWidth="1"/>
    <col min="13080" max="13080" width="17.109375" style="4" customWidth="1"/>
    <col min="13081" max="13083" width="16.77734375" style="4" customWidth="1"/>
    <col min="13084" max="13084" width="14.33203125" style="4" customWidth="1"/>
    <col min="13085" max="13085" width="13.21875" style="4" customWidth="1"/>
    <col min="13086" max="13086" width="12.77734375" style="4" customWidth="1"/>
    <col min="13087" max="13087" width="0" style="4" hidden="1" customWidth="1"/>
    <col min="13088" max="13088" width="11.77734375" style="4" customWidth="1"/>
    <col min="13089" max="13312" width="10" style="4"/>
    <col min="13313" max="13313" width="5.21875" style="4" customWidth="1"/>
    <col min="13314" max="13314" width="34.5546875" style="4" customWidth="1"/>
    <col min="13315" max="13315" width="5.109375" style="4" customWidth="1"/>
    <col min="13316" max="13316" width="18.33203125" style="4" customWidth="1"/>
    <col min="13317" max="13317" width="17.6640625" style="4" customWidth="1"/>
    <col min="13318" max="13319" width="18.33203125" style="4" customWidth="1"/>
    <col min="13320" max="13320" width="20" style="4" customWidth="1"/>
    <col min="13321" max="13321" width="17.77734375" style="4" customWidth="1"/>
    <col min="13322" max="13322" width="16.21875" style="4" customWidth="1"/>
    <col min="13323" max="13323" width="15.5546875" style="4" customWidth="1"/>
    <col min="13324" max="13324" width="17.88671875" style="4" customWidth="1"/>
    <col min="13325" max="13325" width="15.6640625" style="4" customWidth="1"/>
    <col min="13326" max="13326" width="14" style="4" customWidth="1"/>
    <col min="13327" max="13327" width="14.88671875" style="4" customWidth="1"/>
    <col min="13328" max="13328" width="14.5546875" style="4" customWidth="1"/>
    <col min="13329" max="13329" width="13.33203125" style="4" customWidth="1"/>
    <col min="13330" max="13330" width="16.109375" style="4" customWidth="1"/>
    <col min="13331" max="13331" width="11.77734375" style="4" customWidth="1"/>
    <col min="13332" max="13332" width="12.88671875" style="4" customWidth="1"/>
    <col min="13333" max="13333" width="16.33203125" style="4" customWidth="1"/>
    <col min="13334" max="13334" width="14.88671875" style="4" customWidth="1"/>
    <col min="13335" max="13335" width="15.109375" style="4" customWidth="1"/>
    <col min="13336" max="13336" width="17.109375" style="4" customWidth="1"/>
    <col min="13337" max="13339" width="16.77734375" style="4" customWidth="1"/>
    <col min="13340" max="13340" width="14.33203125" style="4" customWidth="1"/>
    <col min="13341" max="13341" width="13.21875" style="4" customWidth="1"/>
    <col min="13342" max="13342" width="12.77734375" style="4" customWidth="1"/>
    <col min="13343" max="13343" width="0" style="4" hidden="1" customWidth="1"/>
    <col min="13344" max="13344" width="11.77734375" style="4" customWidth="1"/>
    <col min="13345" max="13568" width="10" style="4"/>
    <col min="13569" max="13569" width="5.21875" style="4" customWidth="1"/>
    <col min="13570" max="13570" width="34.5546875" style="4" customWidth="1"/>
    <col min="13571" max="13571" width="5.109375" style="4" customWidth="1"/>
    <col min="13572" max="13572" width="18.33203125" style="4" customWidth="1"/>
    <col min="13573" max="13573" width="17.6640625" style="4" customWidth="1"/>
    <col min="13574" max="13575" width="18.33203125" style="4" customWidth="1"/>
    <col min="13576" max="13576" width="20" style="4" customWidth="1"/>
    <col min="13577" max="13577" width="17.77734375" style="4" customWidth="1"/>
    <col min="13578" max="13578" width="16.21875" style="4" customWidth="1"/>
    <col min="13579" max="13579" width="15.5546875" style="4" customWidth="1"/>
    <col min="13580" max="13580" width="17.88671875" style="4" customWidth="1"/>
    <col min="13581" max="13581" width="15.6640625" style="4" customWidth="1"/>
    <col min="13582" max="13582" width="14" style="4" customWidth="1"/>
    <col min="13583" max="13583" width="14.88671875" style="4" customWidth="1"/>
    <col min="13584" max="13584" width="14.5546875" style="4" customWidth="1"/>
    <col min="13585" max="13585" width="13.33203125" style="4" customWidth="1"/>
    <col min="13586" max="13586" width="16.109375" style="4" customWidth="1"/>
    <col min="13587" max="13587" width="11.77734375" style="4" customWidth="1"/>
    <col min="13588" max="13588" width="12.88671875" style="4" customWidth="1"/>
    <col min="13589" max="13589" width="16.33203125" style="4" customWidth="1"/>
    <col min="13590" max="13590" width="14.88671875" style="4" customWidth="1"/>
    <col min="13591" max="13591" width="15.109375" style="4" customWidth="1"/>
    <col min="13592" max="13592" width="17.109375" style="4" customWidth="1"/>
    <col min="13593" max="13595" width="16.77734375" style="4" customWidth="1"/>
    <col min="13596" max="13596" width="14.33203125" style="4" customWidth="1"/>
    <col min="13597" max="13597" width="13.21875" style="4" customWidth="1"/>
    <col min="13598" max="13598" width="12.77734375" style="4" customWidth="1"/>
    <col min="13599" max="13599" width="0" style="4" hidden="1" customWidth="1"/>
    <col min="13600" max="13600" width="11.77734375" style="4" customWidth="1"/>
    <col min="13601" max="13824" width="10" style="4"/>
    <col min="13825" max="13825" width="5.21875" style="4" customWidth="1"/>
    <col min="13826" max="13826" width="34.5546875" style="4" customWidth="1"/>
    <col min="13827" max="13827" width="5.109375" style="4" customWidth="1"/>
    <col min="13828" max="13828" width="18.33203125" style="4" customWidth="1"/>
    <col min="13829" max="13829" width="17.6640625" style="4" customWidth="1"/>
    <col min="13830" max="13831" width="18.33203125" style="4" customWidth="1"/>
    <col min="13832" max="13832" width="20" style="4" customWidth="1"/>
    <col min="13833" max="13833" width="17.77734375" style="4" customWidth="1"/>
    <col min="13834" max="13834" width="16.21875" style="4" customWidth="1"/>
    <col min="13835" max="13835" width="15.5546875" style="4" customWidth="1"/>
    <col min="13836" max="13836" width="17.88671875" style="4" customWidth="1"/>
    <col min="13837" max="13837" width="15.6640625" style="4" customWidth="1"/>
    <col min="13838" max="13838" width="14" style="4" customWidth="1"/>
    <col min="13839" max="13839" width="14.88671875" style="4" customWidth="1"/>
    <col min="13840" max="13840" width="14.5546875" style="4" customWidth="1"/>
    <col min="13841" max="13841" width="13.33203125" style="4" customWidth="1"/>
    <col min="13842" max="13842" width="16.109375" style="4" customWidth="1"/>
    <col min="13843" max="13843" width="11.77734375" style="4" customWidth="1"/>
    <col min="13844" max="13844" width="12.88671875" style="4" customWidth="1"/>
    <col min="13845" max="13845" width="16.33203125" style="4" customWidth="1"/>
    <col min="13846" max="13846" width="14.88671875" style="4" customWidth="1"/>
    <col min="13847" max="13847" width="15.109375" style="4" customWidth="1"/>
    <col min="13848" max="13848" width="17.109375" style="4" customWidth="1"/>
    <col min="13849" max="13851" width="16.77734375" style="4" customWidth="1"/>
    <col min="13852" max="13852" width="14.33203125" style="4" customWidth="1"/>
    <col min="13853" max="13853" width="13.21875" style="4" customWidth="1"/>
    <col min="13854" max="13854" width="12.77734375" style="4" customWidth="1"/>
    <col min="13855" max="13855" width="0" style="4" hidden="1" customWidth="1"/>
    <col min="13856" max="13856" width="11.77734375" style="4" customWidth="1"/>
    <col min="13857" max="14080" width="10" style="4"/>
    <col min="14081" max="14081" width="5.21875" style="4" customWidth="1"/>
    <col min="14082" max="14082" width="34.5546875" style="4" customWidth="1"/>
    <col min="14083" max="14083" width="5.109375" style="4" customWidth="1"/>
    <col min="14084" max="14084" width="18.33203125" style="4" customWidth="1"/>
    <col min="14085" max="14085" width="17.6640625" style="4" customWidth="1"/>
    <col min="14086" max="14087" width="18.33203125" style="4" customWidth="1"/>
    <col min="14088" max="14088" width="20" style="4" customWidth="1"/>
    <col min="14089" max="14089" width="17.77734375" style="4" customWidth="1"/>
    <col min="14090" max="14090" width="16.21875" style="4" customWidth="1"/>
    <col min="14091" max="14091" width="15.5546875" style="4" customWidth="1"/>
    <col min="14092" max="14092" width="17.88671875" style="4" customWidth="1"/>
    <col min="14093" max="14093" width="15.6640625" style="4" customWidth="1"/>
    <col min="14094" max="14094" width="14" style="4" customWidth="1"/>
    <col min="14095" max="14095" width="14.88671875" style="4" customWidth="1"/>
    <col min="14096" max="14096" width="14.5546875" style="4" customWidth="1"/>
    <col min="14097" max="14097" width="13.33203125" style="4" customWidth="1"/>
    <col min="14098" max="14098" width="16.109375" style="4" customWidth="1"/>
    <col min="14099" max="14099" width="11.77734375" style="4" customWidth="1"/>
    <col min="14100" max="14100" width="12.88671875" style="4" customWidth="1"/>
    <col min="14101" max="14101" width="16.33203125" style="4" customWidth="1"/>
    <col min="14102" max="14102" width="14.88671875" style="4" customWidth="1"/>
    <col min="14103" max="14103" width="15.109375" style="4" customWidth="1"/>
    <col min="14104" max="14104" width="17.109375" style="4" customWidth="1"/>
    <col min="14105" max="14107" width="16.77734375" style="4" customWidth="1"/>
    <col min="14108" max="14108" width="14.33203125" style="4" customWidth="1"/>
    <col min="14109" max="14109" width="13.21875" style="4" customWidth="1"/>
    <col min="14110" max="14110" width="12.77734375" style="4" customWidth="1"/>
    <col min="14111" max="14111" width="0" style="4" hidden="1" customWidth="1"/>
    <col min="14112" max="14112" width="11.77734375" style="4" customWidth="1"/>
    <col min="14113" max="14336" width="10" style="4"/>
    <col min="14337" max="14337" width="5.21875" style="4" customWidth="1"/>
    <col min="14338" max="14338" width="34.5546875" style="4" customWidth="1"/>
    <col min="14339" max="14339" width="5.109375" style="4" customWidth="1"/>
    <col min="14340" max="14340" width="18.33203125" style="4" customWidth="1"/>
    <col min="14341" max="14341" width="17.6640625" style="4" customWidth="1"/>
    <col min="14342" max="14343" width="18.33203125" style="4" customWidth="1"/>
    <col min="14344" max="14344" width="20" style="4" customWidth="1"/>
    <col min="14345" max="14345" width="17.77734375" style="4" customWidth="1"/>
    <col min="14346" max="14346" width="16.21875" style="4" customWidth="1"/>
    <col min="14347" max="14347" width="15.5546875" style="4" customWidth="1"/>
    <col min="14348" max="14348" width="17.88671875" style="4" customWidth="1"/>
    <col min="14349" max="14349" width="15.6640625" style="4" customWidth="1"/>
    <col min="14350" max="14350" width="14" style="4" customWidth="1"/>
    <col min="14351" max="14351" width="14.88671875" style="4" customWidth="1"/>
    <col min="14352" max="14352" width="14.5546875" style="4" customWidth="1"/>
    <col min="14353" max="14353" width="13.33203125" style="4" customWidth="1"/>
    <col min="14354" max="14354" width="16.109375" style="4" customWidth="1"/>
    <col min="14355" max="14355" width="11.77734375" style="4" customWidth="1"/>
    <col min="14356" max="14356" width="12.88671875" style="4" customWidth="1"/>
    <col min="14357" max="14357" width="16.33203125" style="4" customWidth="1"/>
    <col min="14358" max="14358" width="14.88671875" style="4" customWidth="1"/>
    <col min="14359" max="14359" width="15.109375" style="4" customWidth="1"/>
    <col min="14360" max="14360" width="17.109375" style="4" customWidth="1"/>
    <col min="14361" max="14363" width="16.77734375" style="4" customWidth="1"/>
    <col min="14364" max="14364" width="14.33203125" style="4" customWidth="1"/>
    <col min="14365" max="14365" width="13.21875" style="4" customWidth="1"/>
    <col min="14366" max="14366" width="12.77734375" style="4" customWidth="1"/>
    <col min="14367" max="14367" width="0" style="4" hidden="1" customWidth="1"/>
    <col min="14368" max="14368" width="11.77734375" style="4" customWidth="1"/>
    <col min="14369" max="14592" width="10" style="4"/>
    <col min="14593" max="14593" width="5.21875" style="4" customWidth="1"/>
    <col min="14594" max="14594" width="34.5546875" style="4" customWidth="1"/>
    <col min="14595" max="14595" width="5.109375" style="4" customWidth="1"/>
    <col min="14596" max="14596" width="18.33203125" style="4" customWidth="1"/>
    <col min="14597" max="14597" width="17.6640625" style="4" customWidth="1"/>
    <col min="14598" max="14599" width="18.33203125" style="4" customWidth="1"/>
    <col min="14600" max="14600" width="20" style="4" customWidth="1"/>
    <col min="14601" max="14601" width="17.77734375" style="4" customWidth="1"/>
    <col min="14602" max="14602" width="16.21875" style="4" customWidth="1"/>
    <col min="14603" max="14603" width="15.5546875" style="4" customWidth="1"/>
    <col min="14604" max="14604" width="17.88671875" style="4" customWidth="1"/>
    <col min="14605" max="14605" width="15.6640625" style="4" customWidth="1"/>
    <col min="14606" max="14606" width="14" style="4" customWidth="1"/>
    <col min="14607" max="14607" width="14.88671875" style="4" customWidth="1"/>
    <col min="14608" max="14608" width="14.5546875" style="4" customWidth="1"/>
    <col min="14609" max="14609" width="13.33203125" style="4" customWidth="1"/>
    <col min="14610" max="14610" width="16.109375" style="4" customWidth="1"/>
    <col min="14611" max="14611" width="11.77734375" style="4" customWidth="1"/>
    <col min="14612" max="14612" width="12.88671875" style="4" customWidth="1"/>
    <col min="14613" max="14613" width="16.33203125" style="4" customWidth="1"/>
    <col min="14614" max="14614" width="14.88671875" style="4" customWidth="1"/>
    <col min="14615" max="14615" width="15.109375" style="4" customWidth="1"/>
    <col min="14616" max="14616" width="17.109375" style="4" customWidth="1"/>
    <col min="14617" max="14619" width="16.77734375" style="4" customWidth="1"/>
    <col min="14620" max="14620" width="14.33203125" style="4" customWidth="1"/>
    <col min="14621" max="14621" width="13.21875" style="4" customWidth="1"/>
    <col min="14622" max="14622" width="12.77734375" style="4" customWidth="1"/>
    <col min="14623" max="14623" width="0" style="4" hidden="1" customWidth="1"/>
    <col min="14624" max="14624" width="11.77734375" style="4" customWidth="1"/>
    <col min="14625" max="14848" width="10" style="4"/>
    <col min="14849" max="14849" width="5.21875" style="4" customWidth="1"/>
    <col min="14850" max="14850" width="34.5546875" style="4" customWidth="1"/>
    <col min="14851" max="14851" width="5.109375" style="4" customWidth="1"/>
    <col min="14852" max="14852" width="18.33203125" style="4" customWidth="1"/>
    <col min="14853" max="14853" width="17.6640625" style="4" customWidth="1"/>
    <col min="14854" max="14855" width="18.33203125" style="4" customWidth="1"/>
    <col min="14856" max="14856" width="20" style="4" customWidth="1"/>
    <col min="14857" max="14857" width="17.77734375" style="4" customWidth="1"/>
    <col min="14858" max="14858" width="16.21875" style="4" customWidth="1"/>
    <col min="14859" max="14859" width="15.5546875" style="4" customWidth="1"/>
    <col min="14860" max="14860" width="17.88671875" style="4" customWidth="1"/>
    <col min="14861" max="14861" width="15.6640625" style="4" customWidth="1"/>
    <col min="14862" max="14862" width="14" style="4" customWidth="1"/>
    <col min="14863" max="14863" width="14.88671875" style="4" customWidth="1"/>
    <col min="14864" max="14864" width="14.5546875" style="4" customWidth="1"/>
    <col min="14865" max="14865" width="13.33203125" style="4" customWidth="1"/>
    <col min="14866" max="14866" width="16.109375" style="4" customWidth="1"/>
    <col min="14867" max="14867" width="11.77734375" style="4" customWidth="1"/>
    <col min="14868" max="14868" width="12.88671875" style="4" customWidth="1"/>
    <col min="14869" max="14869" width="16.33203125" style="4" customWidth="1"/>
    <col min="14870" max="14870" width="14.88671875" style="4" customWidth="1"/>
    <col min="14871" max="14871" width="15.109375" style="4" customWidth="1"/>
    <col min="14872" max="14872" width="17.109375" style="4" customWidth="1"/>
    <col min="14873" max="14875" width="16.77734375" style="4" customWidth="1"/>
    <col min="14876" max="14876" width="14.33203125" style="4" customWidth="1"/>
    <col min="14877" max="14877" width="13.21875" style="4" customWidth="1"/>
    <col min="14878" max="14878" width="12.77734375" style="4" customWidth="1"/>
    <col min="14879" max="14879" width="0" style="4" hidden="1" customWidth="1"/>
    <col min="14880" max="14880" width="11.77734375" style="4" customWidth="1"/>
    <col min="14881" max="15104" width="10" style="4"/>
    <col min="15105" max="15105" width="5.21875" style="4" customWidth="1"/>
    <col min="15106" max="15106" width="34.5546875" style="4" customWidth="1"/>
    <col min="15107" max="15107" width="5.109375" style="4" customWidth="1"/>
    <col min="15108" max="15108" width="18.33203125" style="4" customWidth="1"/>
    <col min="15109" max="15109" width="17.6640625" style="4" customWidth="1"/>
    <col min="15110" max="15111" width="18.33203125" style="4" customWidth="1"/>
    <col min="15112" max="15112" width="20" style="4" customWidth="1"/>
    <col min="15113" max="15113" width="17.77734375" style="4" customWidth="1"/>
    <col min="15114" max="15114" width="16.21875" style="4" customWidth="1"/>
    <col min="15115" max="15115" width="15.5546875" style="4" customWidth="1"/>
    <col min="15116" max="15116" width="17.88671875" style="4" customWidth="1"/>
    <col min="15117" max="15117" width="15.6640625" style="4" customWidth="1"/>
    <col min="15118" max="15118" width="14" style="4" customWidth="1"/>
    <col min="15119" max="15119" width="14.88671875" style="4" customWidth="1"/>
    <col min="15120" max="15120" width="14.5546875" style="4" customWidth="1"/>
    <col min="15121" max="15121" width="13.33203125" style="4" customWidth="1"/>
    <col min="15122" max="15122" width="16.109375" style="4" customWidth="1"/>
    <col min="15123" max="15123" width="11.77734375" style="4" customWidth="1"/>
    <col min="15124" max="15124" width="12.88671875" style="4" customWidth="1"/>
    <col min="15125" max="15125" width="16.33203125" style="4" customWidth="1"/>
    <col min="15126" max="15126" width="14.88671875" style="4" customWidth="1"/>
    <col min="15127" max="15127" width="15.109375" style="4" customWidth="1"/>
    <col min="15128" max="15128" width="17.109375" style="4" customWidth="1"/>
    <col min="15129" max="15131" width="16.77734375" style="4" customWidth="1"/>
    <col min="15132" max="15132" width="14.33203125" style="4" customWidth="1"/>
    <col min="15133" max="15133" width="13.21875" style="4" customWidth="1"/>
    <col min="15134" max="15134" width="12.77734375" style="4" customWidth="1"/>
    <col min="15135" max="15135" width="0" style="4" hidden="1" customWidth="1"/>
    <col min="15136" max="15136" width="11.77734375" style="4" customWidth="1"/>
    <col min="15137" max="15360" width="10" style="4"/>
    <col min="15361" max="15361" width="5.21875" style="4" customWidth="1"/>
    <col min="15362" max="15362" width="34.5546875" style="4" customWidth="1"/>
    <col min="15363" max="15363" width="5.109375" style="4" customWidth="1"/>
    <col min="15364" max="15364" width="18.33203125" style="4" customWidth="1"/>
    <col min="15365" max="15365" width="17.6640625" style="4" customWidth="1"/>
    <col min="15366" max="15367" width="18.33203125" style="4" customWidth="1"/>
    <col min="15368" max="15368" width="20" style="4" customWidth="1"/>
    <col min="15369" max="15369" width="17.77734375" style="4" customWidth="1"/>
    <col min="15370" max="15370" width="16.21875" style="4" customWidth="1"/>
    <col min="15371" max="15371" width="15.5546875" style="4" customWidth="1"/>
    <col min="15372" max="15372" width="17.88671875" style="4" customWidth="1"/>
    <col min="15373" max="15373" width="15.6640625" style="4" customWidth="1"/>
    <col min="15374" max="15374" width="14" style="4" customWidth="1"/>
    <col min="15375" max="15375" width="14.88671875" style="4" customWidth="1"/>
    <col min="15376" max="15376" width="14.5546875" style="4" customWidth="1"/>
    <col min="15377" max="15377" width="13.33203125" style="4" customWidth="1"/>
    <col min="15378" max="15378" width="16.109375" style="4" customWidth="1"/>
    <col min="15379" max="15379" width="11.77734375" style="4" customWidth="1"/>
    <col min="15380" max="15380" width="12.88671875" style="4" customWidth="1"/>
    <col min="15381" max="15381" width="16.33203125" style="4" customWidth="1"/>
    <col min="15382" max="15382" width="14.88671875" style="4" customWidth="1"/>
    <col min="15383" max="15383" width="15.109375" style="4" customWidth="1"/>
    <col min="15384" max="15384" width="17.109375" style="4" customWidth="1"/>
    <col min="15385" max="15387" width="16.77734375" style="4" customWidth="1"/>
    <col min="15388" max="15388" width="14.33203125" style="4" customWidth="1"/>
    <col min="15389" max="15389" width="13.21875" style="4" customWidth="1"/>
    <col min="15390" max="15390" width="12.77734375" style="4" customWidth="1"/>
    <col min="15391" max="15391" width="0" style="4" hidden="1" customWidth="1"/>
    <col min="15392" max="15392" width="11.77734375" style="4" customWidth="1"/>
    <col min="15393" max="15616" width="10" style="4"/>
    <col min="15617" max="15617" width="5.21875" style="4" customWidth="1"/>
    <col min="15618" max="15618" width="34.5546875" style="4" customWidth="1"/>
    <col min="15619" max="15619" width="5.109375" style="4" customWidth="1"/>
    <col min="15620" max="15620" width="18.33203125" style="4" customWidth="1"/>
    <col min="15621" max="15621" width="17.6640625" style="4" customWidth="1"/>
    <col min="15622" max="15623" width="18.33203125" style="4" customWidth="1"/>
    <col min="15624" max="15624" width="20" style="4" customWidth="1"/>
    <col min="15625" max="15625" width="17.77734375" style="4" customWidth="1"/>
    <col min="15626" max="15626" width="16.21875" style="4" customWidth="1"/>
    <col min="15627" max="15627" width="15.5546875" style="4" customWidth="1"/>
    <col min="15628" max="15628" width="17.88671875" style="4" customWidth="1"/>
    <col min="15629" max="15629" width="15.6640625" style="4" customWidth="1"/>
    <col min="15630" max="15630" width="14" style="4" customWidth="1"/>
    <col min="15631" max="15631" width="14.88671875" style="4" customWidth="1"/>
    <col min="15632" max="15632" width="14.5546875" style="4" customWidth="1"/>
    <col min="15633" max="15633" width="13.33203125" style="4" customWidth="1"/>
    <col min="15634" max="15634" width="16.109375" style="4" customWidth="1"/>
    <col min="15635" max="15635" width="11.77734375" style="4" customWidth="1"/>
    <col min="15636" max="15636" width="12.88671875" style="4" customWidth="1"/>
    <col min="15637" max="15637" width="16.33203125" style="4" customWidth="1"/>
    <col min="15638" max="15638" width="14.88671875" style="4" customWidth="1"/>
    <col min="15639" max="15639" width="15.109375" style="4" customWidth="1"/>
    <col min="15640" max="15640" width="17.109375" style="4" customWidth="1"/>
    <col min="15641" max="15643" width="16.77734375" style="4" customWidth="1"/>
    <col min="15644" max="15644" width="14.33203125" style="4" customWidth="1"/>
    <col min="15645" max="15645" width="13.21875" style="4" customWidth="1"/>
    <col min="15646" max="15646" width="12.77734375" style="4" customWidth="1"/>
    <col min="15647" max="15647" width="0" style="4" hidden="1" customWidth="1"/>
    <col min="15648" max="15648" width="11.77734375" style="4" customWidth="1"/>
    <col min="15649" max="15872" width="10" style="4"/>
    <col min="15873" max="15873" width="5.21875" style="4" customWidth="1"/>
    <col min="15874" max="15874" width="34.5546875" style="4" customWidth="1"/>
    <col min="15875" max="15875" width="5.109375" style="4" customWidth="1"/>
    <col min="15876" max="15876" width="18.33203125" style="4" customWidth="1"/>
    <col min="15877" max="15877" width="17.6640625" style="4" customWidth="1"/>
    <col min="15878" max="15879" width="18.33203125" style="4" customWidth="1"/>
    <col min="15880" max="15880" width="20" style="4" customWidth="1"/>
    <col min="15881" max="15881" width="17.77734375" style="4" customWidth="1"/>
    <col min="15882" max="15882" width="16.21875" style="4" customWidth="1"/>
    <col min="15883" max="15883" width="15.5546875" style="4" customWidth="1"/>
    <col min="15884" max="15884" width="17.88671875" style="4" customWidth="1"/>
    <col min="15885" max="15885" width="15.6640625" style="4" customWidth="1"/>
    <col min="15886" max="15886" width="14" style="4" customWidth="1"/>
    <col min="15887" max="15887" width="14.88671875" style="4" customWidth="1"/>
    <col min="15888" max="15888" width="14.5546875" style="4" customWidth="1"/>
    <col min="15889" max="15889" width="13.33203125" style="4" customWidth="1"/>
    <col min="15890" max="15890" width="16.109375" style="4" customWidth="1"/>
    <col min="15891" max="15891" width="11.77734375" style="4" customWidth="1"/>
    <col min="15892" max="15892" width="12.88671875" style="4" customWidth="1"/>
    <col min="15893" max="15893" width="16.33203125" style="4" customWidth="1"/>
    <col min="15894" max="15894" width="14.88671875" style="4" customWidth="1"/>
    <col min="15895" max="15895" width="15.109375" style="4" customWidth="1"/>
    <col min="15896" max="15896" width="17.109375" style="4" customWidth="1"/>
    <col min="15897" max="15899" width="16.77734375" style="4" customWidth="1"/>
    <col min="15900" max="15900" width="14.33203125" style="4" customWidth="1"/>
    <col min="15901" max="15901" width="13.21875" style="4" customWidth="1"/>
    <col min="15902" max="15902" width="12.77734375" style="4" customWidth="1"/>
    <col min="15903" max="15903" width="0" style="4" hidden="1" customWidth="1"/>
    <col min="15904" max="15904" width="11.77734375" style="4" customWidth="1"/>
    <col min="15905" max="16128" width="10" style="4"/>
    <col min="16129" max="16129" width="5.21875" style="4" customWidth="1"/>
    <col min="16130" max="16130" width="34.5546875" style="4" customWidth="1"/>
    <col min="16131" max="16131" width="5.109375" style="4" customWidth="1"/>
    <col min="16132" max="16132" width="18.33203125" style="4" customWidth="1"/>
    <col min="16133" max="16133" width="17.6640625" style="4" customWidth="1"/>
    <col min="16134" max="16135" width="18.33203125" style="4" customWidth="1"/>
    <col min="16136" max="16136" width="20" style="4" customWidth="1"/>
    <col min="16137" max="16137" width="17.77734375" style="4" customWidth="1"/>
    <col min="16138" max="16138" width="16.21875" style="4" customWidth="1"/>
    <col min="16139" max="16139" width="15.5546875" style="4" customWidth="1"/>
    <col min="16140" max="16140" width="17.88671875" style="4" customWidth="1"/>
    <col min="16141" max="16141" width="15.6640625" style="4" customWidth="1"/>
    <col min="16142" max="16142" width="14" style="4" customWidth="1"/>
    <col min="16143" max="16143" width="14.88671875" style="4" customWidth="1"/>
    <col min="16144" max="16144" width="14.5546875" style="4" customWidth="1"/>
    <col min="16145" max="16145" width="13.33203125" style="4" customWidth="1"/>
    <col min="16146" max="16146" width="16.109375" style="4" customWidth="1"/>
    <col min="16147" max="16147" width="11.77734375" style="4" customWidth="1"/>
    <col min="16148" max="16148" width="12.88671875" style="4" customWidth="1"/>
    <col min="16149" max="16149" width="16.33203125" style="4" customWidth="1"/>
    <col min="16150" max="16150" width="14.88671875" style="4" customWidth="1"/>
    <col min="16151" max="16151" width="15.109375" style="4" customWidth="1"/>
    <col min="16152" max="16152" width="17.109375" style="4" customWidth="1"/>
    <col min="16153" max="16155" width="16.77734375" style="4" customWidth="1"/>
    <col min="16156" max="16156" width="14.33203125" style="4" customWidth="1"/>
    <col min="16157" max="16157" width="13.21875" style="4" customWidth="1"/>
    <col min="16158" max="16158" width="12.77734375" style="4" customWidth="1"/>
    <col min="16159" max="16159" width="0" style="4" hidden="1" customWidth="1"/>
    <col min="16160" max="16160" width="11.77734375" style="4" customWidth="1"/>
    <col min="16161" max="16384" width="10" style="4"/>
  </cols>
  <sheetData>
    <row r="1" spans="1:33" ht="45" customHeight="1" x14ac:dyDescent="0.4">
      <c r="T1" s="202"/>
      <c r="U1" s="202"/>
      <c r="V1" s="202"/>
      <c r="W1" s="202"/>
      <c r="X1" s="202"/>
      <c r="Y1" s="202"/>
      <c r="Z1" s="103"/>
      <c r="AA1" s="103"/>
    </row>
    <row r="2" spans="1:33" s="6" customFormat="1" ht="41.25" customHeight="1" x14ac:dyDescent="0.4">
      <c r="A2" s="203" t="s">
        <v>15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5"/>
      <c r="AA2" s="5"/>
    </row>
    <row r="3" spans="1:33" s="6" customFormat="1" ht="39" customHeight="1" x14ac:dyDescent="0.4">
      <c r="A3" s="204" t="s">
        <v>16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7"/>
      <c r="AA3" s="7"/>
    </row>
    <row r="4" spans="1:33" s="11" customFormat="1" ht="26.25" customHeight="1" x14ac:dyDescent="0.45">
      <c r="A4" s="205" t="s">
        <v>182</v>
      </c>
      <c r="B4" s="205"/>
      <c r="C4" s="205"/>
      <c r="D4" s="205"/>
      <c r="E4" s="205"/>
      <c r="F4" s="205"/>
      <c r="G4" s="205"/>
      <c r="H4" s="205"/>
      <c r="I4" s="205"/>
      <c r="J4" s="205"/>
      <c r="K4" s="205"/>
      <c r="L4" s="205"/>
      <c r="M4" s="205"/>
      <c r="N4" s="205"/>
      <c r="O4" s="205"/>
      <c r="P4" s="205"/>
      <c r="Q4" s="205"/>
      <c r="R4" s="205"/>
      <c r="S4" s="205"/>
      <c r="T4" s="205"/>
      <c r="U4" s="205"/>
      <c r="V4" s="205"/>
      <c r="W4" s="205"/>
      <c r="X4" s="205"/>
      <c r="Y4" s="205"/>
      <c r="Z4" s="8"/>
      <c r="AA4" s="9" t="s">
        <v>17</v>
      </c>
      <c r="AB4" s="10"/>
    </row>
    <row r="5" spans="1:33" s="12" customFormat="1" ht="18" thickBot="1" x14ac:dyDescent="0.45">
      <c r="B5" s="13" t="s">
        <v>18</v>
      </c>
      <c r="C5" s="14"/>
      <c r="D5" s="12" t="s">
        <v>210</v>
      </c>
      <c r="U5" s="15"/>
      <c r="AA5" s="16" t="s">
        <v>19</v>
      </c>
      <c r="AB5" s="17"/>
    </row>
    <row r="6" spans="1:33" ht="27.75" customHeight="1" thickTop="1" x14ac:dyDescent="0.4">
      <c r="A6" s="206" t="s">
        <v>20</v>
      </c>
      <c r="B6" s="208" t="s">
        <v>21</v>
      </c>
      <c r="C6" s="220" t="s">
        <v>22</v>
      </c>
      <c r="D6" s="228" t="s">
        <v>23</v>
      </c>
      <c r="E6" s="210" t="s">
        <v>24</v>
      </c>
      <c r="F6" s="228" t="s">
        <v>25</v>
      </c>
      <c r="G6" s="222" t="s">
        <v>26</v>
      </c>
      <c r="H6" s="223"/>
      <c r="I6" s="228" t="s">
        <v>27</v>
      </c>
      <c r="J6" s="222" t="s">
        <v>26</v>
      </c>
      <c r="K6" s="224"/>
      <c r="L6" s="223"/>
      <c r="M6" s="232" t="s">
        <v>28</v>
      </c>
      <c r="N6" s="222" t="s">
        <v>26</v>
      </c>
      <c r="O6" s="223"/>
      <c r="P6" s="228" t="s">
        <v>29</v>
      </c>
      <c r="Q6" s="225" t="s">
        <v>26</v>
      </c>
      <c r="R6" s="226"/>
      <c r="S6" s="227"/>
      <c r="T6" s="213" t="s">
        <v>30</v>
      </c>
      <c r="U6" s="228" t="s">
        <v>31</v>
      </c>
      <c r="V6" s="210" t="s">
        <v>32</v>
      </c>
      <c r="W6" s="228" t="s">
        <v>47</v>
      </c>
      <c r="X6" s="210" t="s">
        <v>33</v>
      </c>
      <c r="Y6" s="228" t="s">
        <v>34</v>
      </c>
      <c r="Z6" s="210" t="s">
        <v>35</v>
      </c>
      <c r="AA6" s="228" t="s">
        <v>36</v>
      </c>
    </row>
    <row r="7" spans="1:33" ht="239.25" customHeight="1" x14ac:dyDescent="0.4">
      <c r="A7" s="207"/>
      <c r="B7" s="209"/>
      <c r="C7" s="209"/>
      <c r="D7" s="229"/>
      <c r="E7" s="211"/>
      <c r="F7" s="229"/>
      <c r="G7" s="218" t="s">
        <v>37</v>
      </c>
      <c r="H7" s="231" t="s">
        <v>38</v>
      </c>
      <c r="I7" s="235"/>
      <c r="J7" s="218" t="s">
        <v>39</v>
      </c>
      <c r="K7" s="218" t="s">
        <v>40</v>
      </c>
      <c r="L7" s="231" t="s">
        <v>41</v>
      </c>
      <c r="M7" s="233"/>
      <c r="N7" s="216" t="s">
        <v>42</v>
      </c>
      <c r="O7" s="216" t="s">
        <v>43</v>
      </c>
      <c r="P7" s="229"/>
      <c r="Q7" s="218" t="s">
        <v>44</v>
      </c>
      <c r="R7" s="218" t="s">
        <v>45</v>
      </c>
      <c r="S7" s="231" t="s">
        <v>46</v>
      </c>
      <c r="T7" s="214"/>
      <c r="U7" s="229"/>
      <c r="V7" s="211"/>
      <c r="W7" s="229"/>
      <c r="X7" s="211"/>
      <c r="Y7" s="235"/>
      <c r="Z7" s="211"/>
      <c r="AA7" s="229"/>
    </row>
    <row r="8" spans="1:33" ht="148.5" customHeight="1" thickBot="1" x14ac:dyDescent="0.45">
      <c r="A8" s="18"/>
      <c r="B8" s="19"/>
      <c r="C8" s="221"/>
      <c r="D8" s="230"/>
      <c r="E8" s="212"/>
      <c r="F8" s="230"/>
      <c r="G8" s="219"/>
      <c r="H8" s="212"/>
      <c r="I8" s="236"/>
      <c r="J8" s="219"/>
      <c r="K8" s="219"/>
      <c r="L8" s="212"/>
      <c r="M8" s="234"/>
      <c r="N8" s="217"/>
      <c r="O8" s="217"/>
      <c r="P8" s="230"/>
      <c r="Q8" s="219"/>
      <c r="R8" s="219"/>
      <c r="S8" s="212"/>
      <c r="T8" s="215"/>
      <c r="U8" s="230"/>
      <c r="V8" s="212"/>
      <c r="W8" s="230"/>
      <c r="X8" s="212"/>
      <c r="Y8" s="236"/>
      <c r="Z8" s="212"/>
      <c r="AA8" s="230"/>
    </row>
    <row r="9" spans="1:33" s="26" customFormat="1" ht="15.75" customHeight="1" thickTop="1" x14ac:dyDescent="0.4">
      <c r="A9" s="20">
        <v>1</v>
      </c>
      <c r="B9" s="21">
        <v>2</v>
      </c>
      <c r="C9" s="22">
        <v>3</v>
      </c>
      <c r="D9" s="23">
        <v>4</v>
      </c>
      <c r="E9" s="24">
        <v>5</v>
      </c>
      <c r="F9" s="23">
        <v>6</v>
      </c>
      <c r="G9" s="24">
        <v>7</v>
      </c>
      <c r="H9" s="24">
        <v>8</v>
      </c>
      <c r="I9" s="23">
        <v>9</v>
      </c>
      <c r="J9" s="24">
        <v>10</v>
      </c>
      <c r="K9" s="24">
        <v>11</v>
      </c>
      <c r="L9" s="24">
        <v>12</v>
      </c>
      <c r="M9" s="23">
        <v>13</v>
      </c>
      <c r="N9" s="23">
        <v>14</v>
      </c>
      <c r="O9" s="23">
        <v>15</v>
      </c>
      <c r="P9" s="23">
        <v>16</v>
      </c>
      <c r="Q9" s="24">
        <v>17</v>
      </c>
      <c r="R9" s="24">
        <v>18</v>
      </c>
      <c r="S9" s="25">
        <v>19</v>
      </c>
      <c r="T9" s="21">
        <v>20</v>
      </c>
      <c r="U9" s="23">
        <v>21</v>
      </c>
      <c r="V9" s="21">
        <v>22</v>
      </c>
      <c r="W9" s="23">
        <v>23</v>
      </c>
      <c r="X9" s="21">
        <v>24</v>
      </c>
      <c r="Y9" s="23">
        <v>25</v>
      </c>
      <c r="Z9" s="21">
        <v>26</v>
      </c>
      <c r="AA9" s="23">
        <v>27</v>
      </c>
    </row>
    <row r="10" spans="1:33" s="26" customFormat="1" ht="57" customHeight="1" x14ac:dyDescent="0.4">
      <c r="A10" s="27" t="s">
        <v>48</v>
      </c>
      <c r="B10" s="32" t="s">
        <v>160</v>
      </c>
      <c r="C10" s="28">
        <v>100</v>
      </c>
      <c r="D10" s="33">
        <v>247299.6</v>
      </c>
      <c r="E10" s="33">
        <v>169028.2</v>
      </c>
      <c r="F10" s="33">
        <v>49364</v>
      </c>
      <c r="G10" s="33">
        <v>39261.9</v>
      </c>
      <c r="H10" s="33">
        <v>898.6</v>
      </c>
      <c r="I10" s="33">
        <v>199037.8</v>
      </c>
      <c r="J10" s="33">
        <v>55478</v>
      </c>
      <c r="K10" s="33">
        <v>128578.3</v>
      </c>
      <c r="L10" s="33">
        <v>8321.7000000000007</v>
      </c>
      <c r="M10" s="33">
        <v>15106.5</v>
      </c>
      <c r="N10" s="33">
        <v>0</v>
      </c>
      <c r="O10" s="33">
        <v>14995.5</v>
      </c>
      <c r="P10" s="33">
        <v>82519.3</v>
      </c>
      <c r="Q10" s="33">
        <v>9262.7000000000007</v>
      </c>
      <c r="R10" s="33">
        <v>2840</v>
      </c>
      <c r="S10" s="33">
        <v>8647.9</v>
      </c>
      <c r="T10" s="33">
        <v>296663.59999999998</v>
      </c>
      <c r="U10" s="33">
        <v>185806</v>
      </c>
      <c r="V10" s="29">
        <f>[5]Sheet1!C77</f>
        <v>62201</v>
      </c>
      <c r="W10" s="33">
        <v>49</v>
      </c>
      <c r="X10" s="29">
        <f>[5]Sheet1!C14</f>
        <v>190059</v>
      </c>
      <c r="Y10" s="29">
        <f>[5]Sheet1!C15</f>
        <v>185806</v>
      </c>
      <c r="Z10" s="29">
        <f>[5]Sheet1!C42</f>
        <v>126929</v>
      </c>
      <c r="AA10" s="29">
        <f>[5]Sheet1!C43</f>
        <v>126929</v>
      </c>
      <c r="AB10" s="30"/>
      <c r="AC10" s="31"/>
      <c r="AD10" s="31"/>
      <c r="AE10" s="31"/>
      <c r="AF10" s="31"/>
      <c r="AG10" s="4"/>
    </row>
    <row r="11" spans="1:33" s="26" customFormat="1" ht="57" customHeight="1" x14ac:dyDescent="0.4">
      <c r="A11" s="27" t="s">
        <v>49</v>
      </c>
      <c r="B11" s="32" t="s">
        <v>55</v>
      </c>
      <c r="C11" s="28"/>
      <c r="D11" s="33"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29">
        <f>[5]Sheet2!C77</f>
        <v>0</v>
      </c>
      <c r="W11" s="33">
        <v>0</v>
      </c>
      <c r="X11" s="29">
        <f>[5]Sheet2!C14</f>
        <v>0</v>
      </c>
      <c r="Y11" s="29">
        <f>[5]Sheet2!C15</f>
        <v>0</v>
      </c>
      <c r="Z11" s="29">
        <f>[5]Sheet2!C42</f>
        <v>0</v>
      </c>
      <c r="AA11" s="29">
        <f>[5]Sheet2!C43</f>
        <v>0</v>
      </c>
      <c r="AB11" s="30"/>
      <c r="AC11" s="31"/>
      <c r="AD11" s="31"/>
      <c r="AE11" s="31"/>
      <c r="AF11" s="31"/>
      <c r="AG11" s="4"/>
    </row>
    <row r="12" spans="1:33" s="26" customFormat="1" ht="57" customHeight="1" x14ac:dyDescent="0.4">
      <c r="A12" s="27" t="s">
        <v>50</v>
      </c>
      <c r="B12" s="32" t="s">
        <v>55</v>
      </c>
      <c r="C12" s="28"/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29">
        <f>[5]Sheet3!C77</f>
        <v>0</v>
      </c>
      <c r="W12" s="33">
        <v>0</v>
      </c>
      <c r="X12" s="29">
        <f>[5]Sheet3!C14</f>
        <v>0</v>
      </c>
      <c r="Y12" s="29">
        <f>[5]Sheet3!C15</f>
        <v>0</v>
      </c>
      <c r="Z12" s="29">
        <f>[5]Sheet3!C42</f>
        <v>0</v>
      </c>
      <c r="AA12" s="29">
        <f>[5]Sheet3!C43</f>
        <v>0</v>
      </c>
      <c r="AB12" s="30"/>
      <c r="AC12" s="31"/>
      <c r="AD12" s="31"/>
      <c r="AE12" s="31"/>
      <c r="AF12" s="31"/>
      <c r="AG12" s="4"/>
    </row>
    <row r="13" spans="1:33" s="26" customFormat="1" ht="57" customHeight="1" x14ac:dyDescent="0.4">
      <c r="A13" s="27" t="s">
        <v>52</v>
      </c>
      <c r="B13" s="32" t="s">
        <v>55</v>
      </c>
      <c r="C13" s="28"/>
      <c r="D13" s="33"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29">
        <f>[5]Sheet5!C77</f>
        <v>0</v>
      </c>
      <c r="W13" s="33">
        <v>0</v>
      </c>
      <c r="X13" s="29">
        <f>[5]Sheet5!C14</f>
        <v>0</v>
      </c>
      <c r="Y13" s="29">
        <f>[5]Sheet5!C15</f>
        <v>0</v>
      </c>
      <c r="Z13" s="29">
        <f>[5]Sheet5!C42</f>
        <v>0</v>
      </c>
      <c r="AA13" s="29">
        <f>[5]Sheet5!C43</f>
        <v>0</v>
      </c>
      <c r="AB13" s="30"/>
      <c r="AC13" s="31"/>
      <c r="AD13" s="31"/>
      <c r="AE13" s="31"/>
      <c r="AF13" s="31"/>
      <c r="AG13" s="4"/>
    </row>
    <row r="14" spans="1:33" s="26" customFormat="1" ht="57" customHeight="1" x14ac:dyDescent="0.4">
      <c r="A14" s="27" t="s">
        <v>53</v>
      </c>
      <c r="B14" s="32" t="s">
        <v>55</v>
      </c>
      <c r="C14" s="28"/>
      <c r="D14" s="33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29">
        <f>[5]Sheet6!C77</f>
        <v>0</v>
      </c>
      <c r="W14" s="33">
        <v>0</v>
      </c>
      <c r="X14" s="29">
        <f>[5]Sheet6!C14</f>
        <v>0</v>
      </c>
      <c r="Y14" s="29">
        <f>[5]Sheet6!C15</f>
        <v>0</v>
      </c>
      <c r="Z14" s="29">
        <f>[5]Sheet6!C42</f>
        <v>0</v>
      </c>
      <c r="AA14" s="29">
        <f>[5]Sheet6!C43</f>
        <v>0</v>
      </c>
      <c r="AB14" s="30"/>
      <c r="AC14" s="31"/>
      <c r="AD14" s="31"/>
      <c r="AE14" s="31"/>
      <c r="AF14" s="31"/>
      <c r="AG14" s="4"/>
    </row>
    <row r="15" spans="1:33" s="26" customFormat="1" ht="57" customHeight="1" x14ac:dyDescent="0.4">
      <c r="A15" s="27" t="s">
        <v>54</v>
      </c>
      <c r="B15" s="32" t="s">
        <v>55</v>
      </c>
      <c r="C15" s="28"/>
      <c r="D15" s="33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29">
        <f>[5]Sheet7!C77</f>
        <v>0</v>
      </c>
      <c r="W15" s="33">
        <v>0</v>
      </c>
      <c r="X15" s="29">
        <f>[5]Sheet7!C14</f>
        <v>0</v>
      </c>
      <c r="Y15" s="29">
        <f>[5]Sheet7!C15</f>
        <v>0</v>
      </c>
      <c r="Z15" s="29">
        <f>[5]Sheet7!C42</f>
        <v>0</v>
      </c>
      <c r="AA15" s="29">
        <f>[5]Sheet7!C43</f>
        <v>0</v>
      </c>
      <c r="AB15" s="30"/>
      <c r="AC15" s="31"/>
      <c r="AD15" s="31"/>
      <c r="AE15" s="31"/>
      <c r="AF15" s="31"/>
      <c r="AG15" s="4"/>
    </row>
    <row r="16" spans="1:33" s="26" customFormat="1" ht="57" customHeight="1" x14ac:dyDescent="0.4">
      <c r="A16" s="27" t="s">
        <v>56</v>
      </c>
      <c r="B16" s="32" t="s">
        <v>55</v>
      </c>
      <c r="C16" s="28"/>
      <c r="D16" s="33"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29">
        <f>[5]Sheet8!C77</f>
        <v>0</v>
      </c>
      <c r="W16" s="33">
        <v>0</v>
      </c>
      <c r="X16" s="29">
        <f>[5]Sheet8!C14</f>
        <v>0</v>
      </c>
      <c r="Y16" s="29">
        <f>[5]Sheet8!C15</f>
        <v>0</v>
      </c>
      <c r="Z16" s="29">
        <f>[5]Sheet8!C42</f>
        <v>0</v>
      </c>
      <c r="AA16" s="29">
        <f>[5]Sheet8!C43</f>
        <v>0</v>
      </c>
      <c r="AB16" s="30"/>
      <c r="AC16" s="31"/>
      <c r="AD16" s="31"/>
      <c r="AE16" s="31"/>
      <c r="AF16" s="31"/>
      <c r="AG16" s="4"/>
    </row>
    <row r="17" spans="1:32" ht="57" customHeight="1" x14ac:dyDescent="0.4">
      <c r="A17" s="27" t="s">
        <v>57</v>
      </c>
      <c r="B17" s="32" t="s">
        <v>55</v>
      </c>
      <c r="C17" s="28"/>
      <c r="D17" s="33"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29">
        <f>[5]Sheet9!C77</f>
        <v>0</v>
      </c>
      <c r="W17" s="33">
        <v>0</v>
      </c>
      <c r="X17" s="29">
        <f>[5]Sheet9!C14</f>
        <v>0</v>
      </c>
      <c r="Y17" s="29">
        <f>[5]Sheet9!C15</f>
        <v>0</v>
      </c>
      <c r="Z17" s="29">
        <f>[5]Sheet9!C42</f>
        <v>0</v>
      </c>
      <c r="AA17" s="29">
        <f>[5]Sheet9!C43</f>
        <v>0</v>
      </c>
      <c r="AB17" s="30"/>
      <c r="AC17" s="31"/>
      <c r="AD17" s="31"/>
      <c r="AE17" s="31"/>
      <c r="AF17" s="31"/>
    </row>
    <row r="18" spans="1:32" ht="57" customHeight="1" x14ac:dyDescent="0.4">
      <c r="A18" s="27" t="s">
        <v>58</v>
      </c>
      <c r="B18" s="32" t="s">
        <v>55</v>
      </c>
      <c r="C18" s="28"/>
      <c r="D18" s="33"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29">
        <f>[5]Sheet10!C77</f>
        <v>0</v>
      </c>
      <c r="W18" s="33">
        <v>0</v>
      </c>
      <c r="X18" s="29">
        <f>[5]Sheet10!C14</f>
        <v>0</v>
      </c>
      <c r="Y18" s="29">
        <f>[5]Sheet10!C15</f>
        <v>0</v>
      </c>
      <c r="Z18" s="29">
        <f>[5]Sheet10!C42</f>
        <v>0</v>
      </c>
      <c r="AA18" s="29">
        <f>[5]Sheet10!C43</f>
        <v>0</v>
      </c>
      <c r="AB18" s="30"/>
      <c r="AC18" s="31"/>
      <c r="AD18" s="31"/>
      <c r="AE18" s="31"/>
      <c r="AF18" s="31"/>
    </row>
    <row r="19" spans="1:32" ht="57" customHeight="1" x14ac:dyDescent="0.4">
      <c r="A19" s="35" t="s">
        <v>59</v>
      </c>
      <c r="B19" s="32" t="s">
        <v>55</v>
      </c>
      <c r="C19" s="34"/>
      <c r="D19" s="33"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29">
        <f>[5]Sheet11!C77</f>
        <v>0</v>
      </c>
      <c r="W19" s="33">
        <v>0</v>
      </c>
      <c r="X19" s="29">
        <f>[5]Sheet11!C14</f>
        <v>0</v>
      </c>
      <c r="Y19" s="29">
        <f>[5]Sheet11!C15</f>
        <v>0</v>
      </c>
      <c r="Z19" s="29">
        <f>[5]Sheet11!C42</f>
        <v>0</v>
      </c>
      <c r="AA19" s="29">
        <f>[5]Sheet11!C43</f>
        <v>0</v>
      </c>
      <c r="AB19" s="30"/>
      <c r="AC19" s="31"/>
      <c r="AD19" s="31"/>
      <c r="AE19" s="31"/>
      <c r="AF19" s="31"/>
    </row>
    <row r="20" spans="1:32" ht="57" customHeight="1" x14ac:dyDescent="0.4">
      <c r="A20" s="35" t="s">
        <v>60</v>
      </c>
      <c r="B20" s="32" t="s">
        <v>55</v>
      </c>
      <c r="C20" s="34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29">
        <f>[5]Sheet12!C77</f>
        <v>0</v>
      </c>
      <c r="W20" s="33">
        <v>0</v>
      </c>
      <c r="X20" s="29">
        <f>[5]Sheet12!C14</f>
        <v>0</v>
      </c>
      <c r="Y20" s="29">
        <f>[5]Sheet12!C15</f>
        <v>0</v>
      </c>
      <c r="Z20" s="29">
        <f>[5]Sheet12!C42</f>
        <v>0</v>
      </c>
      <c r="AA20" s="29">
        <f>[5]Sheet12!C43</f>
        <v>0</v>
      </c>
      <c r="AB20" s="30"/>
      <c r="AC20" s="31"/>
      <c r="AD20" s="31"/>
      <c r="AE20" s="31"/>
      <c r="AF20" s="31"/>
    </row>
    <row r="21" spans="1:32" ht="57" customHeight="1" x14ac:dyDescent="0.4">
      <c r="A21" s="35" t="s">
        <v>61</v>
      </c>
      <c r="B21" s="32" t="s">
        <v>55</v>
      </c>
      <c r="C21" s="34"/>
      <c r="D21" s="33"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29">
        <f>[5]Sheet13!C77</f>
        <v>0</v>
      </c>
      <c r="W21" s="33">
        <v>0</v>
      </c>
      <c r="X21" s="29">
        <f>[5]Sheet13!C14</f>
        <v>0</v>
      </c>
      <c r="Y21" s="29">
        <f>[5]Sheet13!C15</f>
        <v>0</v>
      </c>
      <c r="Z21" s="29">
        <f>[5]Sheet13!C42</f>
        <v>0</v>
      </c>
      <c r="AA21" s="29">
        <f>[5]Sheet13!C43</f>
        <v>0</v>
      </c>
      <c r="AB21" s="30"/>
      <c r="AC21" s="31"/>
      <c r="AD21" s="31"/>
      <c r="AE21" s="31"/>
      <c r="AF21" s="31"/>
    </row>
    <row r="22" spans="1:32" ht="57" customHeight="1" x14ac:dyDescent="0.4">
      <c r="A22" s="35" t="s">
        <v>62</v>
      </c>
      <c r="B22" s="32" t="s">
        <v>55</v>
      </c>
      <c r="C22" s="34"/>
      <c r="D22" s="33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29">
        <f>[5]Sheet14!C77</f>
        <v>0</v>
      </c>
      <c r="W22" s="33">
        <v>0</v>
      </c>
      <c r="X22" s="29">
        <f>[5]Sheet14!C14</f>
        <v>0</v>
      </c>
      <c r="Y22" s="29">
        <f>[5]Sheet14!C15</f>
        <v>0</v>
      </c>
      <c r="Z22" s="29">
        <f>[5]Sheet14!C42</f>
        <v>0</v>
      </c>
      <c r="AA22" s="29">
        <f>[5]Sheet14!C43</f>
        <v>0</v>
      </c>
      <c r="AB22" s="30"/>
      <c r="AC22" s="31"/>
      <c r="AD22" s="31"/>
      <c r="AE22" s="31"/>
      <c r="AF22" s="31"/>
    </row>
    <row r="23" spans="1:32" ht="57" customHeight="1" x14ac:dyDescent="0.4">
      <c r="A23" s="35" t="s">
        <v>63</v>
      </c>
      <c r="B23" s="36" t="s">
        <v>55</v>
      </c>
      <c r="C23" s="34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29">
        <f>[5]Sheet15!C77</f>
        <v>0</v>
      </c>
      <c r="W23" s="33">
        <v>0</v>
      </c>
      <c r="X23" s="29">
        <f>[5]Sheet15!C14</f>
        <v>0</v>
      </c>
      <c r="Y23" s="29">
        <f>[5]Sheet15!C15</f>
        <v>0</v>
      </c>
      <c r="Z23" s="29">
        <f>[5]Sheet15!C42</f>
        <v>0</v>
      </c>
      <c r="AA23" s="29">
        <f>[5]Sheet15!C43</f>
        <v>0</v>
      </c>
      <c r="AB23" s="30"/>
      <c r="AC23" s="31"/>
      <c r="AD23" s="31"/>
      <c r="AE23" s="31"/>
      <c r="AF23" s="31"/>
    </row>
    <row r="24" spans="1:32" ht="57" customHeight="1" x14ac:dyDescent="0.4">
      <c r="A24" s="35" t="s">
        <v>64</v>
      </c>
      <c r="B24" s="36" t="s">
        <v>55</v>
      </c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29">
        <f>[5]Sheet16!C77</f>
        <v>0</v>
      </c>
      <c r="W24" s="33">
        <v>0</v>
      </c>
      <c r="X24" s="29">
        <f>[5]Sheet16!C14</f>
        <v>0</v>
      </c>
      <c r="Y24" s="29">
        <f>[5]Sheet16!C15</f>
        <v>0</v>
      </c>
      <c r="Z24" s="29">
        <f>[5]Sheet16!C42</f>
        <v>0</v>
      </c>
      <c r="AA24" s="29">
        <f>[5]Sheet16!C43</f>
        <v>0</v>
      </c>
      <c r="AB24" s="30"/>
      <c r="AC24" s="31"/>
      <c r="AD24" s="31"/>
      <c r="AE24" s="31"/>
      <c r="AF24" s="31"/>
    </row>
    <row r="25" spans="1:32" ht="57" customHeight="1" x14ac:dyDescent="0.4">
      <c r="A25" s="35" t="s">
        <v>65</v>
      </c>
      <c r="B25" s="36" t="s">
        <v>55</v>
      </c>
      <c r="C25" s="34"/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29">
        <f>[5]Sheet17!C77</f>
        <v>0</v>
      </c>
      <c r="W25" s="33">
        <v>0</v>
      </c>
      <c r="X25" s="29">
        <f>[5]Sheet17!C14</f>
        <v>0</v>
      </c>
      <c r="Y25" s="29">
        <f>[5]Sheet17!C15</f>
        <v>0</v>
      </c>
      <c r="Z25" s="29">
        <f>[5]Sheet17!C42</f>
        <v>0</v>
      </c>
      <c r="AA25" s="29">
        <f>[5]Sheet17!C43</f>
        <v>0</v>
      </c>
      <c r="AB25" s="30"/>
      <c r="AC25" s="31"/>
      <c r="AD25" s="31"/>
      <c r="AE25" s="31"/>
      <c r="AF25" s="31"/>
    </row>
    <row r="26" spans="1:32" ht="57" customHeight="1" x14ac:dyDescent="0.4">
      <c r="A26" s="35" t="s">
        <v>66</v>
      </c>
      <c r="B26" s="36" t="s">
        <v>55</v>
      </c>
      <c r="C26" s="34"/>
      <c r="D26" s="33"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29">
        <f>[5]Sheet18!C77</f>
        <v>0</v>
      </c>
      <c r="W26" s="33">
        <v>0</v>
      </c>
      <c r="X26" s="29">
        <f>[5]Sheet18!C14</f>
        <v>0</v>
      </c>
      <c r="Y26" s="29">
        <f>[5]Sheet18!C15</f>
        <v>0</v>
      </c>
      <c r="Z26" s="29">
        <f>[5]Sheet18!C42</f>
        <v>0</v>
      </c>
      <c r="AA26" s="29">
        <f>[5]Sheet18!C43</f>
        <v>0</v>
      </c>
      <c r="AB26" s="30"/>
      <c r="AC26" s="31"/>
      <c r="AD26" s="31"/>
      <c r="AE26" s="31"/>
      <c r="AF26" s="31"/>
    </row>
    <row r="27" spans="1:32" ht="57" customHeight="1" x14ac:dyDescent="0.4">
      <c r="A27" s="35" t="s">
        <v>67</v>
      </c>
      <c r="B27" s="36" t="s">
        <v>55</v>
      </c>
      <c r="C27" s="34"/>
      <c r="D27" s="33"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29">
        <f>[5]Sheet19!C77</f>
        <v>0</v>
      </c>
      <c r="W27" s="33">
        <v>0</v>
      </c>
      <c r="X27" s="29">
        <f>[5]Sheet19!C14</f>
        <v>0</v>
      </c>
      <c r="Y27" s="29">
        <f>[5]Sheet19!C15</f>
        <v>0</v>
      </c>
      <c r="Z27" s="29">
        <f>[5]Sheet19!C42</f>
        <v>0</v>
      </c>
      <c r="AA27" s="29">
        <f>[5]Sheet19!C43</f>
        <v>0</v>
      </c>
      <c r="AB27" s="30"/>
      <c r="AC27" s="31"/>
      <c r="AD27" s="31"/>
      <c r="AE27" s="31"/>
      <c r="AF27" s="31"/>
    </row>
    <row r="28" spans="1:32" ht="57" customHeight="1" x14ac:dyDescent="0.4">
      <c r="A28" s="35" t="s">
        <v>68</v>
      </c>
      <c r="B28" s="36" t="s">
        <v>55</v>
      </c>
      <c r="C28" s="34"/>
      <c r="D28" s="33"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29">
        <f>[5]Sheet20!C77</f>
        <v>0</v>
      </c>
      <c r="W28" s="33">
        <v>0</v>
      </c>
      <c r="X28" s="29">
        <f>[5]Sheet20!C14</f>
        <v>0</v>
      </c>
      <c r="Y28" s="29">
        <f>[5]Sheet20!C15</f>
        <v>0</v>
      </c>
      <c r="Z28" s="29">
        <f>[5]Sheet20!C42</f>
        <v>0</v>
      </c>
      <c r="AA28" s="29">
        <f>[5]Sheet20!C43</f>
        <v>0</v>
      </c>
      <c r="AB28" s="30"/>
      <c r="AC28" s="31"/>
      <c r="AD28" s="31"/>
      <c r="AE28" s="31"/>
      <c r="AF28" s="31"/>
    </row>
    <row r="29" spans="1:32" ht="57" customHeight="1" thickBot="1" x14ac:dyDescent="0.45">
      <c r="A29" s="37" t="s">
        <v>69</v>
      </c>
      <c r="B29" s="38" t="s">
        <v>55</v>
      </c>
      <c r="C29" s="39"/>
      <c r="D29" s="33"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29">
        <f>[5]Sheet21!C77</f>
        <v>0</v>
      </c>
      <c r="W29" s="33">
        <v>0</v>
      </c>
      <c r="X29" s="41">
        <f>[5]Sheet21!C14</f>
        <v>0</v>
      </c>
      <c r="Y29" s="41">
        <f>[5]Sheet21!C15</f>
        <v>0</v>
      </c>
      <c r="Z29" s="41">
        <f>[5]Sheet21!C42</f>
        <v>0</v>
      </c>
      <c r="AA29" s="41">
        <f>[5]Sheet21!C43</f>
        <v>0</v>
      </c>
      <c r="AB29" s="30"/>
      <c r="AC29" s="31"/>
      <c r="AD29" s="31"/>
      <c r="AE29" s="31"/>
      <c r="AF29" s="31"/>
    </row>
    <row r="30" spans="1:32" s="49" customFormat="1" ht="18" customHeight="1" thickBot="1" x14ac:dyDescent="0.45">
      <c r="A30" s="42"/>
      <c r="B30" s="43" t="s">
        <v>70</v>
      </c>
      <c r="C30" s="44"/>
      <c r="D30" s="61">
        <f t="shared" ref="D30:AA30" si="0">SUM(D10:D29)</f>
        <v>247299.6</v>
      </c>
      <c r="E30" s="61">
        <f t="shared" si="0"/>
        <v>169028.2</v>
      </c>
      <c r="F30" s="61">
        <f t="shared" si="0"/>
        <v>49364</v>
      </c>
      <c r="G30" s="61">
        <f t="shared" si="0"/>
        <v>39261.9</v>
      </c>
      <c r="H30" s="61">
        <f t="shared" si="0"/>
        <v>898.6</v>
      </c>
      <c r="I30" s="61">
        <f t="shared" si="0"/>
        <v>199037.8</v>
      </c>
      <c r="J30" s="61">
        <f t="shared" si="0"/>
        <v>55478</v>
      </c>
      <c r="K30" s="61">
        <f t="shared" si="0"/>
        <v>128578.3</v>
      </c>
      <c r="L30" s="61">
        <f t="shared" si="0"/>
        <v>8321.7000000000007</v>
      </c>
      <c r="M30" s="61">
        <f t="shared" si="0"/>
        <v>15106.5</v>
      </c>
      <c r="N30" s="61">
        <f t="shared" si="0"/>
        <v>0</v>
      </c>
      <c r="O30" s="61">
        <f t="shared" si="0"/>
        <v>14995.5</v>
      </c>
      <c r="P30" s="61">
        <f t="shared" si="0"/>
        <v>82519.3</v>
      </c>
      <c r="Q30" s="61">
        <f t="shared" si="0"/>
        <v>9262.7000000000007</v>
      </c>
      <c r="R30" s="61">
        <f t="shared" si="0"/>
        <v>2840</v>
      </c>
      <c r="S30" s="61">
        <f t="shared" si="0"/>
        <v>8647.9</v>
      </c>
      <c r="T30" s="61">
        <f t="shared" si="0"/>
        <v>296663.59999999998</v>
      </c>
      <c r="U30" s="46">
        <f t="shared" si="0"/>
        <v>185806</v>
      </c>
      <c r="V30" s="47">
        <f t="shared" si="0"/>
        <v>62201</v>
      </c>
      <c r="W30" s="61">
        <f t="shared" si="0"/>
        <v>49</v>
      </c>
      <c r="X30" s="47">
        <f t="shared" si="0"/>
        <v>190059</v>
      </c>
      <c r="Y30" s="47">
        <f t="shared" si="0"/>
        <v>185806</v>
      </c>
      <c r="Z30" s="47">
        <f t="shared" si="0"/>
        <v>126929</v>
      </c>
      <c r="AA30" s="48">
        <f t="shared" si="0"/>
        <v>126929</v>
      </c>
    </row>
    <row r="31" spans="1:32" s="52" customFormat="1" ht="13.2" x14ac:dyDescent="0.3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1"/>
      <c r="V31" s="50"/>
      <c r="W31" s="50"/>
      <c r="X31" s="50"/>
      <c r="Y31" s="50"/>
      <c r="Z31" s="50"/>
      <c r="AA31" s="50"/>
      <c r="AB31" s="49"/>
      <c r="AC31" s="49"/>
      <c r="AD31" s="49"/>
      <c r="AE31" s="49"/>
    </row>
    <row r="32" spans="1:32" s="52" customFormat="1" ht="20.399999999999999" x14ac:dyDescent="0.45"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4"/>
      <c r="V32" s="53"/>
      <c r="W32" s="53"/>
      <c r="X32" s="53"/>
      <c r="Y32" s="53"/>
      <c r="Z32" s="53"/>
      <c r="AA32" s="53"/>
    </row>
    <row r="33" spans="2:27" s="52" customFormat="1" ht="20.399999999999999" x14ac:dyDescent="0.45"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4"/>
      <c r="V33" s="53"/>
      <c r="W33" s="53"/>
      <c r="X33" s="53"/>
      <c r="Y33" s="53"/>
      <c r="Z33" s="53"/>
      <c r="AA33" s="53"/>
    </row>
    <row r="34" spans="2:27" s="49" customFormat="1" ht="20.399999999999999" x14ac:dyDescent="0.45"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4"/>
      <c r="V34" s="53"/>
      <c r="W34" s="53"/>
      <c r="X34" s="53"/>
      <c r="Y34" s="53"/>
      <c r="Z34" s="53"/>
      <c r="AA34" s="53"/>
    </row>
    <row r="35" spans="2:27" s="52" customFormat="1" ht="20.399999999999999" x14ac:dyDescent="0.45">
      <c r="B35" s="55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4"/>
      <c r="V35" s="89"/>
      <c r="W35" s="53"/>
      <c r="X35" s="53"/>
      <c r="Y35" s="53"/>
      <c r="Z35" s="53"/>
      <c r="AA35" s="53"/>
    </row>
    <row r="36" spans="2:27" x14ac:dyDescent="0.4">
      <c r="V36" s="31"/>
    </row>
    <row r="37" spans="2:27" x14ac:dyDescent="0.4">
      <c r="V37" s="90"/>
    </row>
    <row r="40" spans="2:27" x14ac:dyDescent="0.4">
      <c r="T40" s="57"/>
      <c r="U40" s="58"/>
      <c r="V40" s="57"/>
      <c r="W40" s="57"/>
      <c r="X40" s="57"/>
    </row>
    <row r="41" spans="2:27" x14ac:dyDescent="0.4">
      <c r="T41" s="57"/>
      <c r="U41" s="58"/>
      <c r="V41" s="57"/>
      <c r="W41" s="57"/>
      <c r="X41" s="57"/>
    </row>
    <row r="42" spans="2:27" x14ac:dyDescent="0.4">
      <c r="T42" s="57"/>
      <c r="U42" s="58"/>
      <c r="V42" s="57"/>
      <c r="W42" s="57"/>
      <c r="X42" s="57"/>
    </row>
    <row r="43" spans="2:27" x14ac:dyDescent="0.4">
      <c r="T43" s="57"/>
      <c r="U43" s="58"/>
      <c r="V43" s="57"/>
      <c r="W43" s="57"/>
      <c r="X43" s="57"/>
    </row>
    <row r="44" spans="2:27" x14ac:dyDescent="0.4">
      <c r="T44" s="57"/>
      <c r="U44" s="58"/>
      <c r="V44" s="59"/>
      <c r="W44" s="57"/>
      <c r="X44" s="57"/>
    </row>
    <row r="45" spans="2:27" x14ac:dyDescent="0.4">
      <c r="T45" s="57"/>
      <c r="U45" s="58"/>
      <c r="V45" s="59"/>
      <c r="W45" s="57"/>
      <c r="X45" s="57"/>
    </row>
    <row r="46" spans="2:27" x14ac:dyDescent="0.4">
      <c r="T46" s="57"/>
      <c r="U46" s="58"/>
      <c r="V46" s="59"/>
      <c r="W46" s="57"/>
      <c r="X46" s="57"/>
    </row>
    <row r="47" spans="2:27" x14ac:dyDescent="0.4">
      <c r="T47" s="57"/>
      <c r="U47" s="58"/>
      <c r="V47" s="59"/>
      <c r="W47" s="57"/>
      <c r="X47" s="57"/>
    </row>
    <row r="48" spans="2:27" x14ac:dyDescent="0.4">
      <c r="T48" s="57"/>
      <c r="U48" s="58"/>
      <c r="V48" s="59"/>
      <c r="W48" s="57"/>
      <c r="X48" s="57"/>
    </row>
    <row r="49" spans="20:24" x14ac:dyDescent="0.4">
      <c r="T49" s="57"/>
      <c r="U49" s="58"/>
      <c r="V49" s="59"/>
      <c r="W49" s="57"/>
      <c r="X49" s="57"/>
    </row>
    <row r="50" spans="20:24" x14ac:dyDescent="0.4">
      <c r="T50" s="57"/>
      <c r="U50" s="58"/>
      <c r="V50" s="59"/>
      <c r="W50" s="57"/>
      <c r="X50" s="57"/>
    </row>
    <row r="51" spans="20:24" x14ac:dyDescent="0.4">
      <c r="T51" s="57"/>
      <c r="U51" s="58"/>
      <c r="V51" s="59"/>
      <c r="W51" s="57"/>
      <c r="X51" s="57"/>
    </row>
    <row r="52" spans="20:24" x14ac:dyDescent="0.4">
      <c r="T52" s="57"/>
      <c r="U52" s="58"/>
      <c r="V52" s="60"/>
      <c r="W52" s="57"/>
      <c r="X52" s="57"/>
    </row>
    <row r="53" spans="20:24" x14ac:dyDescent="0.4">
      <c r="T53" s="57"/>
      <c r="U53" s="58"/>
      <c r="V53" s="57"/>
      <c r="W53" s="57"/>
      <c r="X53" s="57"/>
    </row>
  </sheetData>
  <mergeCells count="35">
    <mergeCell ref="Q7:Q8"/>
    <mergeCell ref="R7:R8"/>
    <mergeCell ref="S7:S8"/>
    <mergeCell ref="P6:P8"/>
    <mergeCell ref="W6:W8"/>
    <mergeCell ref="T1:Y1"/>
    <mergeCell ref="A2:Y2"/>
    <mergeCell ref="A3:Y3"/>
    <mergeCell ref="A4:Y4"/>
    <mergeCell ref="A6:A7"/>
    <mergeCell ref="B6:B7"/>
    <mergeCell ref="G6:H6"/>
    <mergeCell ref="J6:L6"/>
    <mergeCell ref="N6:O6"/>
    <mergeCell ref="Q6:S6"/>
    <mergeCell ref="G7:G8"/>
    <mergeCell ref="H7:H8"/>
    <mergeCell ref="J7:J8"/>
    <mergeCell ref="K7:K8"/>
    <mergeCell ref="F6:F8"/>
    <mergeCell ref="E6:E8"/>
    <mergeCell ref="AA6:AA8"/>
    <mergeCell ref="Z6:Z8"/>
    <mergeCell ref="Y6:Y8"/>
    <mergeCell ref="X6:X8"/>
    <mergeCell ref="T6:T8"/>
    <mergeCell ref="V6:V8"/>
    <mergeCell ref="U6:U8"/>
    <mergeCell ref="N7:N8"/>
    <mergeCell ref="O7:O8"/>
    <mergeCell ref="C6:C8"/>
    <mergeCell ref="I6:I8"/>
    <mergeCell ref="D6:D8"/>
    <mergeCell ref="M6:M8"/>
    <mergeCell ref="L7:L8"/>
  </mergeCells>
  <pageMargins left="0.7" right="0.7" top="0.75" bottom="0.75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</vt:i4>
      </vt:variant>
    </vt:vector>
  </HeadingPairs>
  <TitlesOfParts>
    <vt:vector size="29" baseType="lpstr">
      <vt:lpstr>Նախարարություններ</vt:lpstr>
      <vt:lpstr>1</vt:lpstr>
      <vt:lpstr>2</vt:lpstr>
      <vt:lpstr>3</vt:lpstr>
      <vt:lpstr>4</vt:lpstr>
      <vt:lpstr>5</vt:lpstr>
      <vt:lpstr>6</vt:lpstr>
      <vt:lpstr>7</vt:lpstr>
      <vt:lpstr>8</vt:lpstr>
      <vt:lpstr>Մարզպետարաններ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այլ մարմիններ</vt:lpstr>
      <vt:lpstr>19</vt:lpstr>
      <vt:lpstr>20</vt:lpstr>
      <vt:lpstr>21</vt:lpstr>
      <vt:lpstr>22</vt:lpstr>
      <vt:lpstr>23</vt:lpstr>
      <vt:lpstr>24</vt:lpstr>
      <vt:lpstr>Քաղաքացիական_ավիացիայի_կոմիտ</vt:lpstr>
      <vt:lpstr>'այլ մարմիններ'!Քաղաքացիական_ավիացիայի_կոմիտե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2022-09-27T08:47:52Z</dcterms:modified>
  <cp:keywords>https://mul2-spm.gov.am/tasks/335606/oneclick/Havelvac2022-1kis.xlsx?token=f343f58d5c1fdd93214ffcd31dc336a1</cp:keywords>
</cp:coreProperties>
</file>